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M - REGION\AOREGIONAL_NUT PARENTERALE\03 DOCUMENTS DE MARCHE\EN COURS\"/>
    </mc:Choice>
  </mc:AlternateContent>
  <bookViews>
    <workbookView xWindow="0" yWindow="0" windowWidth="25200" windowHeight="11985"/>
  </bookViews>
  <sheets>
    <sheet name="QUANTITES" sheetId="1" r:id="rId1"/>
    <sheet name="SPECIMENS-ECHANTILLONS" sheetId="6" r:id="rId2"/>
    <sheet name="LOTS" sheetId="4" r:id="rId3"/>
  </sheets>
  <definedNames>
    <definedName name="_xlnm._FilterDatabase" localSheetId="2" hidden="1">LOTS!$A$7:$E$7</definedName>
    <definedName name="_xlnm._FilterDatabase" localSheetId="0" hidden="1">QUANTITES!$A$8:$W$50</definedName>
    <definedName name="_xlnm._FilterDatabase" localSheetId="1" hidden="1">'SPECIMENS-ECHANTILLONS'!$A$8:$G$50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D14" i="4" s="1"/>
  <c r="E14" i="4" s="1"/>
  <c r="F28" i="1"/>
  <c r="D15" i="4" s="1"/>
  <c r="E15" i="4" s="1"/>
  <c r="F29" i="1"/>
  <c r="F30" i="1"/>
  <c r="F31" i="1"/>
  <c r="F32" i="1"/>
  <c r="F33" i="1"/>
  <c r="F34" i="1"/>
  <c r="F35" i="1"/>
  <c r="F36" i="1"/>
  <c r="F37" i="1"/>
  <c r="F38" i="1"/>
  <c r="F39" i="1"/>
  <c r="D20" i="4" s="1"/>
  <c r="E20" i="4" s="1"/>
  <c r="F40" i="1"/>
  <c r="F41" i="1"/>
  <c r="F42" i="1"/>
  <c r="F43" i="1"/>
  <c r="D22" i="4" s="1"/>
  <c r="E22" i="4" s="1"/>
  <c r="F44" i="1"/>
  <c r="D23" i="4" s="1"/>
  <c r="E23" i="4" s="1"/>
  <c r="F45" i="1"/>
  <c r="D24" i="4" s="1"/>
  <c r="E24" i="4" s="1"/>
  <c r="F46" i="1"/>
  <c r="F47" i="1"/>
  <c r="F48" i="1"/>
  <c r="F49" i="1"/>
  <c r="F50" i="1"/>
  <c r="F9" i="1"/>
  <c r="D13" i="4"/>
  <c r="E13" i="4" s="1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D18" i="4" l="1"/>
  <c r="E18" i="4" s="1"/>
  <c r="D11" i="4"/>
  <c r="E11" i="4" s="1"/>
  <c r="D25" i="4"/>
  <c r="E25" i="4" s="1"/>
  <c r="D17" i="4"/>
  <c r="E17" i="4" s="1"/>
  <c r="D16" i="4"/>
  <c r="E16" i="4" s="1"/>
  <c r="D21" i="4"/>
  <c r="E21" i="4" s="1"/>
  <c r="D12" i="4"/>
  <c r="E12" i="4" s="1"/>
  <c r="D19" i="4"/>
  <c r="E19" i="4" s="1"/>
  <c r="F51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H51" i="1" l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G51" i="6"/>
  <c r="F10" i="6"/>
  <c r="F11" i="6"/>
  <c r="F12" i="6"/>
  <c r="F13" i="6"/>
  <c r="F14" i="6"/>
  <c r="F9" i="6"/>
  <c r="D8" i="4"/>
  <c r="D9" i="4"/>
  <c r="E9" i="4" s="1"/>
  <c r="D10" i="4"/>
  <c r="E10" i="4" s="1"/>
  <c r="G10" i="1"/>
  <c r="G11" i="1"/>
  <c r="G12" i="1"/>
  <c r="G13" i="1"/>
  <c r="G9" i="1"/>
  <c r="G51" i="1" l="1"/>
  <c r="F51" i="6"/>
  <c r="D26" i="4"/>
  <c r="E8" i="4"/>
  <c r="E26" i="4" s="1"/>
</calcChain>
</file>

<file path=xl/sharedStrings.xml><?xml version="1.0" encoding="utf-8"?>
<sst xmlns="http://schemas.openxmlformats.org/spreadsheetml/2006/main" count="244" uniqueCount="75">
  <si>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</si>
  <si>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</si>
  <si>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</si>
  <si>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</si>
  <si>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</si>
  <si>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</si>
  <si>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</si>
  <si>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</si>
  <si>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</si>
  <si>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>UNION HOSPITALIERE DE CORNOUAILLE (29)</t>
  </si>
  <si>
    <t>SUD BRETAGNE (56)</t>
  </si>
  <si>
    <t>ARMOR (22)</t>
  </si>
  <si>
    <t xml:space="preserve"> C.H. DE GUINGAMP </t>
  </si>
  <si>
    <t xml:space="preserve"> C.H. DU PENTHIEVRE ET DU POUDOUVRE (LAMBALLE) </t>
  </si>
  <si>
    <t>BROCELIANDE ATLANTIQUE (56)</t>
  </si>
  <si>
    <t>CENTRE BRETAGNE (56)</t>
  </si>
  <si>
    <t>RANCE EMERAUDE (35)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</si>
  <si>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</si>
  <si>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</si>
  <si>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 xml:space="preserve"> C.H. DU CENTRE-BRETAGNE
(PONTIVY)</t>
  </si>
  <si>
    <t xml:space="preserve"> C.H. PIERRE LE DAMANY
(LANNION-TRESTEL) </t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</si>
  <si>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</si>
  <si>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</si>
  <si>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SPECIMENS/ECHANTILLONS PAR ETABLISSEMENTS</t>
  </si>
  <si>
    <t>TOTAL
SPECIMENS/ECHANTILLONS</t>
  </si>
  <si>
    <t xml:space="preserve"> C.H. DE LA PRESQU'ÎLE
DE CROZON</t>
  </si>
  <si>
    <t>C.H. DES PAYS
DE MORLAIX</t>
  </si>
  <si>
    <t xml:space="preserve"> C.H.I. DE CORNOUAILLE
(QUIMPER-CONCARNEAU)</t>
  </si>
  <si>
    <t xml:space="preserve"> C.H. SIMONE VEIL
(VITRE)</t>
  </si>
  <si>
    <t xml:space="preserve"> C.H. SAINT-JEAN
(LA GUERCHE
DE BRETAGNE)</t>
  </si>
  <si>
    <t xml:space="preserve"> G.H. BRETAGNE SUD
(LORIENT-CAUDAN
-QUIMPERLE)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</si>
  <si>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</si>
  <si>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</si>
  <si>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</si>
  <si>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>MELANGE AMINO-GLUCIDOLIPIDIQUE ADULTE VOIE CENTRALE SANS ELECTROLYTES : APPORT AZOTÉ 5 À 7 G/L</t>
  </si>
  <si>
    <t>MELANGE AMINO-GLUCIDOLIPIDIQUE ADULTE VOIE CENTRALE SANS ELECTROLYTES : APPORT AZOTÉ 8 À 9 G/L</t>
  </si>
  <si>
    <t>MELANGE AMINO-GLUCIDOLIPIDIQUE ADULTE VOIE CENTRALE SANS ELECTROLYTES : APPORT AZOTÉ 10 À 12 G/L</t>
  </si>
  <si>
    <t>MELANGE AMINO-GLUCIDOLIPIDIQUE ADULTE VOIE CENTRALE AVEC ELECTROLYTES : APPORT AZOTÉ 5 À 7 G/L</t>
  </si>
  <si>
    <t>MELANGE AMINO-GLUCIDOLIPIDIQUE ADULTE VOIE CENTRALE AVEC ELECTROLYTES : APPORT AZOTÉ 8 À 9 G/L</t>
  </si>
  <si>
    <t>MELANGE AMINO-GLUCIDOLIPIDIQUE ADULTE VOIE CENTRALE AVEC ELECTROLYTES : APPORT AZOTÉ 10 À 12 G/L</t>
  </si>
  <si>
    <t>MELANGE AMINO-GLUCIDOLIPIDIQUE ADULTE VOIE PERIPHERIQUE AVEC ELECTROLYTES</t>
  </si>
  <si>
    <t>MELANGE BINAIRE AMINO-GLUCIDIQUE ADULTE AVEC ELECTROLYTES</t>
  </si>
  <si>
    <t>MELANGE BINAIRE AMINO-GLUCIDIQUE PEDIATRIQUE</t>
  </si>
  <si>
    <t>MELANGE TERNAIRE AMINO-GLUCIDOLIPIDIQUE PEDIATRIQUE VOIE CENTRALE</t>
  </si>
  <si>
    <t>ALANYL - GLUTAMINE</t>
  </si>
  <si>
    <t>MELANGE ACIDES AMINES NUTRITION PARENTERALE ADULTE</t>
  </si>
  <si>
    <t>MELANGE ACIDES AMINES NUTRITION PARENTERALE PEDIATRIQUE CONCENTRATION EN AZOTE : ENVIRON 15 G/L</t>
  </si>
  <si>
    <t>MELANGE ACIDES AMINES NUTRITION PARENTERALE PEDIATRIQUE CONCENTRATION EN AZOTE : ENVIRON 9 G/L</t>
  </si>
  <si>
    <t>EMULSION LIPIDIQUE CONTENANT DES TCM ET DES ACIDES GRAS OMEGA DISPOSANT D'UNE AMM PEDIATRIQUE</t>
  </si>
  <si>
    <t>EMULSION LIPIDIQUE 20%</t>
  </si>
  <si>
    <t>POCHE TRICOMPARTIMENTEE ENVIRON 1500 ML</t>
  </si>
  <si>
    <t>POCHE TRICOMPARTIMENTEE ENVIRON 2000 ML</t>
  </si>
  <si>
    <t>POCHE TRICOMPARTIMENTEE ENVIRON 1000 ML</t>
  </si>
  <si>
    <t>POCHE TRICOMPARTIMENTEE &lt; 700 ML</t>
  </si>
  <si>
    <t>POCHE TRICOMPARTIMENTEE ENVIRON 550 ML</t>
  </si>
  <si>
    <t>POCHE TRICOMPARTIMENTEE - APPORT CALORIQUE TOTAL ENVIRON 700 KCAL</t>
  </si>
  <si>
    <t>POCHE TRICOMPARTIMENTEE - APPORT CALORIQUE TOTAL ENVIRON 1000 KCAL</t>
  </si>
  <si>
    <t>POCHE TRICOMPARTIMENTEE - APPORT CALORIQUE TOTAL ENVIRON 1400 KCAL</t>
  </si>
  <si>
    <t>POCHE BICOMPARTIMENTEE 1000 ML</t>
  </si>
  <si>
    <t>POCHE BICOMPARTIMENTEE 1500 ML</t>
  </si>
  <si>
    <t>AVEC ELECTROLYTES POCHE BICOMPARTIMENTEE 250 ML</t>
  </si>
  <si>
    <t>AVEC ELECTROLYTES POCHE BICOMPARTIMENTEE 1000 ML</t>
  </si>
  <si>
    <t>POCHE TRICOMPARTIMENTEE 300 ML</t>
  </si>
  <si>
    <t>POCHE TRICOMPARTIMENTEE 500 ML</t>
  </si>
  <si>
    <t>POCHE TRICOMPARTIMENTEE 1000 ML</t>
  </si>
  <si>
    <t>FORME INJECTABLE 100 ML</t>
  </si>
  <si>
    <t>FORME INJECTABLE 500 ML</t>
  </si>
  <si>
    <t>FORME INJECTABLE 1000 ML</t>
  </si>
  <si>
    <t>FORME INJECTABLE 250 ML</t>
  </si>
  <si>
    <t>G.H. RANCE EMERAUDE 
(SAINT-MALO - DINAN - CANCALE)</t>
  </si>
  <si>
    <t xml:space="preserve"> C.H. YVES LE FOLL
(SAINT-BRIEUC - PAIMPOL - TREGUIER)</t>
  </si>
  <si>
    <t xml:space="preserve"> C.H. BRETAGNE ATLANTIQUE
(VANNES) +  
C.H. DE BELLE ÎLE EN MER
(YVES LANCO) </t>
  </si>
  <si>
    <t xml:space="preserve"> C.H. ALPHONSE GUERIN
(PLOERMEL +  E.H.P.A.D. DE MALESTROIT + JOSSELIN)</t>
  </si>
  <si>
    <t>HAUTE BRETAGNE (35)</t>
  </si>
  <si>
    <t>Marché public n°2025PHIE0093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</si>
</sst>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C000"/>
      <name val="Calibri"/>
      <family val="2"/>
      <scheme val="minor"/>
    </font>
    <font>
      <b/>
      <sz val="16"/>
      <color theme="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 wrapText="1"/>
    </xf>
    <xf numFmtId="3" fontId="1" fillId="7" borderId="3" xfId="0" applyNumberFormat="1" applyFont="1" applyFill="1" applyBorder="1" applyAlignment="1">
      <alignment horizontal="center" vertical="center" wrapText="1"/>
    </xf>
    <xf numFmtId="3" fontId="1" fillId="8" borderId="3" xfId="0" applyNumberFormat="1" applyFon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0" fillId="9" borderId="1" xfId="0" applyNumberFormat="1" applyFill="1" applyBorder="1" applyAlignment="1">
      <alignment horizontal="center" vertical="center"/>
    </xf>
    <xf numFmtId="3" fontId="1" fillId="11" borderId="3" xfId="0" applyNumberFormat="1" applyFont="1" applyFill="1" applyBorder="1" applyAlignment="1">
      <alignment horizontal="center" vertical="center" wrapText="1"/>
    </xf>
    <xf numFmtId="3" fontId="0" fillId="10" borderId="1" xfId="0" applyNumberForma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5" borderId="2" xfId="0" applyNumberForma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3" fontId="9" fillId="0" borderId="0" xfId="0" applyNumberFormat="1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3" fontId="0" fillId="0" borderId="6" xfId="0" applyNumberFormat="1" applyFill="1" applyBorder="1" applyAlignment="1">
      <alignment horizontal="center" vertical="center" wrapText="1"/>
    </xf>
    <xf numFmtId="3" fontId="0" fillId="0" borderId="7" xfId="0" applyNumberForma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3" fontId="9" fillId="0" borderId="0" xfId="0" applyNumberFormat="1" applyFont="1" applyBorder="1" applyAlignment="1">
      <alignment horizontal="center" wrapText="1"/>
    </xf>
    <xf numFmtId="0" fontId="13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12" fillId="0" borderId="0" xfId="0" applyNumberFormat="1" applyFont="1" applyBorder="1" applyAlignment="1">
      <alignment horizontal="center" wrapText="1"/>
    </xf>
  </cellXfs>
  <cellStyles count="1">
    <cellStyle name="Normal" xfId="0" builtinId="0"/>
  </cellStyles>
  <dxfs count="41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8:W50" totalsRowShown="0" headerRowDxfId="40" tableBorderDxfId="39">
  <autoFilter ref="A8:W50"/>
  <tableColumns count="23">
    <tableColumn id="1" name="CLASSE" dataDxfId="38"/>
    <tableColumn id="2" name="LOT" dataDxfId="37"/>
    <tableColumn id="3" name="LIBELLE DU LOT" dataDxfId="36"/>
    <tableColumn id="4" name="SOUS-LOT" dataDxfId="35"/>
    <tableColumn id="5" name="LIBELLE DU SOUS-LOT" dataDxfId="34"/>
    <tableColumn id="6" name="QUANTITE TOTALE_x000a_ESTIMATIVE" dataDxfId="33">
      <calculatedColumnFormula>SUM(Tableau1[[#This Row],[C.H.U. DE BREST]:[G.H. RANCE EMERAUDE 
(SAINT-MALO - DINAN - CANCALE)]])</calculatedColumnFormula>
    </tableColumn>
    <tableColumn id="7" name="QUANTITE TOTALE_x000a_MAXIMALE_x000a_(coefficient 4)" dataDxfId="32">
      <calculatedColumnFormula>F9*4</calculatedColumnFormula>
    </tableColumn>
    <tableColumn id="8" name="C.H.U. DE BREST" dataDxfId="31"/>
    <tableColumn id="9" name="C.H. DES PAYS_x000a_DE MORLAIX" dataDxfId="30"/>
    <tableColumn id="10" name="C.H. FERDINAND GRALL_x000a_(LANDERNEAU)" dataDxfId="29"/>
    <tableColumn id="13" name=" C.H. DE LA PRESQU'ÎLE_x000a_DE CROZON" dataDxfId="28"/>
    <tableColumn id="14" name=" C.H.I. DE CORNOUAILLE_x000a_(QUIMPER-CONCARNEAU)" dataDxfId="27"/>
    <tableColumn id="19" name=" G.H. BRETAGNE SUD_x000a_(LORIENT-CAUDAN_x000a_-QUIMPERLE)" dataDxfId="26"/>
    <tableColumn id="23" name=" C.H. SIMONE VEIL_x000a_(VITRE)" dataDxfId="25"/>
    <tableColumn id="26" name=" C.H. SAINT-JEAN_x000a_(LA GUERCHE_x000a_DE BRETAGNE)" dataDxfId="24"/>
    <tableColumn id="32" name=" C.H. YVES LE FOLL_x000a_(SAINT-BRIEUC - PAIMPOL - TREGUIER)" dataDxfId="23"/>
    <tableColumn id="35" name=" C.H. DE GUINGAMP " dataDxfId="22"/>
    <tableColumn id="36" name=" C.H. DU PENTHIEVRE ET DU POUDOUVRE (LAMBALLE) " dataDxfId="21"/>
    <tableColumn id="37" name=" C.H. PIERRE LE DAMANY_x000a_(LANNION-TRESTEL) " dataDxfId="20"/>
    <tableColumn id="38" name=" C.H. BRETAGNE ATLANTIQUE_x000a_(VANNES) +  _x000a_C.H. DE BELLE ÎLE EN MER_x000a_(YVES LANCO) " dataDxfId="19"/>
    <tableColumn id="40" name=" C.H. ALPHONSE GUERIN_x000a_(PLOERMEL +  E.H.P.A.D. DE MALESTROIT + JOSSELIN)" dataDxfId="18"/>
    <tableColumn id="44" name=" C.H. DU CENTRE-BRETAGNE_x000a_(PONTIVY)" dataDxfId="17"/>
    <tableColumn id="47" name="G.H. RANCE EMERAUDE _x000a_(SAINT-MALO - DINAN - CANCALE)" dataDxfId="1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G50" totalsRowShown="0" headerRowDxfId="15" tableBorderDxfId="14">
  <autoFilter ref="A8:G50"/>
  <tableColumns count="7">
    <tableColumn id="1" name="CLASSE" dataDxfId="13"/>
    <tableColumn id="2" name="LOT" dataDxfId="12"/>
    <tableColumn id="3" name="LIBELLE DU LOT" dataDxfId="11"/>
    <tableColumn id="4" name="SOUS-LOT" dataDxfId="10"/>
    <tableColumn id="5" name="LIBELLE DU SOUS-LOT" dataDxfId="9"/>
    <tableColumn id="6" name="TOTAL_x000a_SPECIMENS/ECHANTILLONS" dataDxfId="8">
      <calculatedColumnFormula>+SUM(G9:G9)</calculatedColumnFormula>
    </tableColumn>
    <tableColumn id="7" name="C.H.U. DE BREST" dataDxfId="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25" totalsRowShown="0" headerRowDxfId="6" tableBorderDxfId="5">
  <autoFilter ref="A7:E25"/>
  <tableColumns count="5">
    <tableColumn id="1" name="CLASSE" dataDxfId="4"/>
    <tableColumn id="2" name="LOT" dataDxfId="3"/>
    <tableColumn id="3" name="LIBELLE DU LOT" dataDxfId="2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W51"/>
  <sheetViews>
    <sheetView showGridLines="0" tabSelected="1" zoomScale="85" zoomScaleNormal="85" workbookViewId="0">
      <pane xSplit="7" ySplit="8" topLeftCell="U9" activePane="bottomRight" state="frozen"/>
      <selection pane="topRight" activeCell="H1" sqref="H1"/>
      <selection pane="bottomLeft" activeCell="A9" sqref="A9"/>
      <selection pane="bottomRight" activeCell="C15" sqref="C15"/>
    </sheetView>
  </sheetViews>
  <sheetFormatPr baseColWidth="10" defaultRowHeight="15" outlineLevelCol="1" x14ac:dyDescent="0.25"/>
  <cols>
    <col min="1" max="1" width="30.7109375" style="37" hidden="1" customWidth="1" outlineLevel="1"/>
    <col min="2" max="2" width="9.7109375" style="1" bestFit="1" customWidth="1" collapsed="1"/>
    <col min="3" max="3" width="60.7109375" style="37" customWidth="1"/>
    <col min="4" max="4" width="15.140625" style="1" bestFit="1" customWidth="1"/>
    <col min="5" max="5" width="60.7109375" style="37" customWidth="1"/>
    <col min="6" max="7" width="22.28515625" style="5" bestFit="1" customWidth="1"/>
    <col min="8" max="11" width="28.7109375" style="5" customWidth="1"/>
    <col min="12" max="12" width="59.42578125" style="5" bestFit="1" customWidth="1"/>
    <col min="13" max="21" width="28.7109375" style="5" customWidth="1"/>
    <col min="22" max="22" width="31.85546875" style="5" customWidth="1"/>
    <col min="23" max="23" width="35.7109375" style="5" bestFit="1" customWidth="1"/>
    <col min="24" max="16384" width="11.42578125" style="1"/>
  </cols>
  <sheetData>
    <row r="1" spans="1:23" ht="26.25" x14ac:dyDescent="0.25">
      <c r="A1" s="59" t="s">
        <v>32</v>
      </c>
      <c r="B1" s="59"/>
      <c r="C1" s="59"/>
      <c r="D1" s="59"/>
      <c r="E1" s="59"/>
      <c r="F1" s="59"/>
      <c r="G1" s="59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23.25" x14ac:dyDescent="0.25">
      <c r="A2" s="60" t="s">
        <v>17</v>
      </c>
      <c r="B2" s="60"/>
      <c r="C2" s="60"/>
      <c r="D2" s="60"/>
      <c r="E2" s="60"/>
      <c r="F2" s="60"/>
      <c r="G2" s="60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ht="23.25" x14ac:dyDescent="0.25">
      <c r="A3" s="57" t="s">
        <v>74</v>
      </c>
      <c r="B3" s="57"/>
      <c r="C3" s="57"/>
      <c r="D3" s="57"/>
      <c r="E3" s="57"/>
      <c r="F3" s="57"/>
      <c r="G3" s="5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5" spans="1:23" s="20" customFormat="1" ht="15.75" x14ac:dyDescent="0.25">
      <c r="A5" s="61" t="s">
        <v>31</v>
      </c>
      <c r="B5" s="61"/>
      <c r="C5" s="61"/>
      <c r="D5" s="61"/>
      <c r="E5" s="61"/>
      <c r="F5" s="61"/>
      <c r="G5" s="61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</row>
    <row r="7" spans="1:23" s="28" customFormat="1" ht="21" customHeight="1" x14ac:dyDescent="0.35">
      <c r="A7" s="58" t="s">
        <v>7</v>
      </c>
      <c r="B7" s="58"/>
      <c r="C7" s="58"/>
      <c r="D7" s="58"/>
      <c r="E7" s="58"/>
      <c r="F7" s="58"/>
      <c r="G7" s="58"/>
      <c r="H7" s="55" t="s">
        <v>6</v>
      </c>
      <c r="I7" s="55"/>
      <c r="J7" s="55"/>
      <c r="K7" s="55"/>
      <c r="L7" s="45" t="s">
        <v>9</v>
      </c>
      <c r="M7" s="46" t="s">
        <v>10</v>
      </c>
      <c r="N7" s="62" t="s">
        <v>73</v>
      </c>
      <c r="O7" s="62"/>
      <c r="P7" s="55" t="s">
        <v>11</v>
      </c>
      <c r="Q7" s="55"/>
      <c r="R7" s="55"/>
      <c r="S7" s="55"/>
      <c r="T7" s="56" t="s">
        <v>14</v>
      </c>
      <c r="U7" s="56"/>
      <c r="V7" s="46" t="s">
        <v>15</v>
      </c>
      <c r="W7" s="43" t="s">
        <v>16</v>
      </c>
    </row>
    <row r="8" spans="1:23" s="4" customFormat="1" ht="60" x14ac:dyDescent="0.25">
      <c r="A8" s="38" t="s">
        <v>5</v>
      </c>
      <c r="B8" s="27" t="s">
        <v>0</v>
      </c>
      <c r="C8" s="26" t="s">
        <v>1</v>
      </c>
      <c r="D8" s="27" t="s">
        <v>2</v>
      </c>
      <c r="E8" s="26" t="s">
        <v>3</v>
      </c>
      <c r="F8" s="25" t="s">
        <v>4</v>
      </c>
      <c r="G8" s="49" t="s">
        <v>18</v>
      </c>
      <c r="H8" s="9" t="s">
        <v>8</v>
      </c>
      <c r="I8" s="9" t="s">
        <v>26</v>
      </c>
      <c r="J8" s="9" t="s">
        <v>21</v>
      </c>
      <c r="K8" s="9" t="s">
        <v>25</v>
      </c>
      <c r="L8" s="10" t="s">
        <v>27</v>
      </c>
      <c r="M8" s="11" t="s">
        <v>30</v>
      </c>
      <c r="N8" s="13" t="s">
        <v>28</v>
      </c>
      <c r="O8" s="13" t="s">
        <v>29</v>
      </c>
      <c r="P8" s="9" t="s">
        <v>70</v>
      </c>
      <c r="Q8" s="9" t="s">
        <v>12</v>
      </c>
      <c r="R8" s="9" t="s">
        <v>13</v>
      </c>
      <c r="S8" s="9" t="s">
        <v>20</v>
      </c>
      <c r="T8" s="10" t="s">
        <v>71</v>
      </c>
      <c r="U8" s="10" t="s">
        <v>72</v>
      </c>
      <c r="V8" s="11" t="s">
        <v>19</v>
      </c>
      <c r="W8" s="13" t="s">
        <v>69</v>
      </c>
    </row>
    <row r="9" spans="1:23" ht="39.950000000000003" customHeight="1" x14ac:dyDescent="0.25">
      <c r="A9" s="39"/>
      <c r="B9" s="3">
        <v>1</v>
      </c>
      <c r="C9" s="36" t="s">
        <v>34</v>
      </c>
      <c r="D9" s="2">
        <v>1</v>
      </c>
      <c r="E9" s="2" t="s">
        <v>50</v>
      </c>
      <c r="F9" s="8">
        <f>SUM(Tableau1[[#This Row],[C.H.U. DE BREST]:[G.H. RANCE EMERAUDE 
(SAINT-MALO - DINAN - CANCALE)]])</f>
        <v>11</v>
      </c>
      <c r="G9" s="29">
        <f>F9*4</f>
        <v>44</v>
      </c>
      <c r="H9" s="7"/>
      <c r="I9" s="7">
        <v>1</v>
      </c>
      <c r="J9" s="7"/>
      <c r="K9" s="7"/>
      <c r="L9" s="6"/>
      <c r="M9" s="12"/>
      <c r="N9" s="14"/>
      <c r="O9" s="14"/>
      <c r="P9" s="7"/>
      <c r="Q9" s="7"/>
      <c r="R9" s="7"/>
      <c r="S9" s="7"/>
      <c r="T9" s="6"/>
      <c r="U9" s="6"/>
      <c r="V9" s="12">
        <v>10</v>
      </c>
      <c r="W9" s="14"/>
    </row>
    <row r="10" spans="1:23" ht="39.950000000000003" customHeight="1" x14ac:dyDescent="0.25">
      <c r="A10" s="39"/>
      <c r="B10" s="3">
        <v>1</v>
      </c>
      <c r="C10" s="2" t="s">
        <v>34</v>
      </c>
      <c r="D10" s="2">
        <v>2</v>
      </c>
      <c r="E10" s="2" t="s">
        <v>51</v>
      </c>
      <c r="F10" s="8">
        <f>SUM(Tableau1[[#This Row],[C.H.U. DE BREST]:[G.H. RANCE EMERAUDE 
(SAINT-MALO - DINAN - CANCALE)]])</f>
        <v>11</v>
      </c>
      <c r="G10" s="29">
        <f t="shared" ref="G10:G13" si="0">F10*4</f>
        <v>44</v>
      </c>
      <c r="H10" s="7"/>
      <c r="I10" s="7">
        <v>1</v>
      </c>
      <c r="J10" s="7"/>
      <c r="K10" s="7"/>
      <c r="L10" s="6"/>
      <c r="M10" s="12"/>
      <c r="N10" s="14"/>
      <c r="O10" s="14"/>
      <c r="P10" s="7"/>
      <c r="Q10" s="7"/>
      <c r="R10" s="7"/>
      <c r="S10" s="7"/>
      <c r="T10" s="6"/>
      <c r="U10" s="6"/>
      <c r="V10" s="12">
        <v>10</v>
      </c>
      <c r="W10" s="14"/>
    </row>
    <row r="11" spans="1:23" ht="39.950000000000003" customHeight="1" x14ac:dyDescent="0.25">
      <c r="A11" s="39"/>
      <c r="B11" s="3">
        <v>2</v>
      </c>
      <c r="C11" s="2" t="s">
        <v>35</v>
      </c>
      <c r="D11" s="2">
        <v>1</v>
      </c>
      <c r="E11" s="2" t="s">
        <v>52</v>
      </c>
      <c r="F11" s="8">
        <f>SUM(Tableau1[[#This Row],[C.H.U. DE BREST]:[G.H. RANCE EMERAUDE 
(SAINT-MALO - DINAN - CANCALE)]])</f>
        <v>6435</v>
      </c>
      <c r="G11" s="29">
        <f t="shared" si="0"/>
        <v>25740</v>
      </c>
      <c r="H11" s="7">
        <v>4100</v>
      </c>
      <c r="I11" s="7">
        <v>1</v>
      </c>
      <c r="J11" s="7">
        <v>54</v>
      </c>
      <c r="K11" s="7">
        <v>60</v>
      </c>
      <c r="L11" s="6">
        <v>300</v>
      </c>
      <c r="M11" s="12"/>
      <c r="N11" s="14"/>
      <c r="O11" s="14"/>
      <c r="P11" s="7">
        <v>1800</v>
      </c>
      <c r="Q11" s="7"/>
      <c r="R11" s="7"/>
      <c r="S11" s="7"/>
      <c r="T11" s="6"/>
      <c r="U11" s="6"/>
      <c r="V11" s="12">
        <v>10</v>
      </c>
      <c r="W11" s="14">
        <v>110</v>
      </c>
    </row>
    <row r="12" spans="1:23" ht="39.950000000000003" customHeight="1" x14ac:dyDescent="0.25">
      <c r="A12" s="39"/>
      <c r="B12" s="3">
        <v>2</v>
      </c>
      <c r="C12" s="2" t="s">
        <v>35</v>
      </c>
      <c r="D12" s="2">
        <v>2</v>
      </c>
      <c r="E12" s="2" t="s">
        <v>50</v>
      </c>
      <c r="F12" s="8">
        <f>SUM(Tableau1[[#This Row],[C.H.U. DE BREST]:[G.H. RANCE EMERAUDE 
(SAINT-MALO - DINAN - CANCALE)]])</f>
        <v>2725</v>
      </c>
      <c r="G12" s="29">
        <f t="shared" si="0"/>
        <v>10900</v>
      </c>
      <c r="H12" s="7">
        <v>2500</v>
      </c>
      <c r="I12" s="7">
        <v>1</v>
      </c>
      <c r="J12" s="7">
        <v>54</v>
      </c>
      <c r="K12" s="7">
        <v>10</v>
      </c>
      <c r="L12" s="6"/>
      <c r="M12" s="12"/>
      <c r="N12" s="14"/>
      <c r="O12" s="14"/>
      <c r="P12" s="7"/>
      <c r="Q12" s="7"/>
      <c r="R12" s="7"/>
      <c r="S12" s="7"/>
      <c r="T12" s="6"/>
      <c r="U12" s="6"/>
      <c r="V12" s="12">
        <v>10</v>
      </c>
      <c r="W12" s="14">
        <v>150</v>
      </c>
    </row>
    <row r="13" spans="1:23" ht="39.950000000000003" customHeight="1" x14ac:dyDescent="0.25">
      <c r="A13" s="39"/>
      <c r="B13" s="3">
        <v>2</v>
      </c>
      <c r="C13" s="2" t="s">
        <v>35</v>
      </c>
      <c r="D13" s="2">
        <v>3</v>
      </c>
      <c r="E13" s="2" t="s">
        <v>51</v>
      </c>
      <c r="F13" s="8">
        <f>SUM(Tableau1[[#This Row],[C.H.U. DE BREST]:[G.H. RANCE EMERAUDE 
(SAINT-MALO - DINAN - CANCALE)]])</f>
        <v>3208</v>
      </c>
      <c r="G13" s="29">
        <f t="shared" si="0"/>
        <v>12832</v>
      </c>
      <c r="H13" s="7">
        <v>1500</v>
      </c>
      <c r="I13" s="7">
        <v>850</v>
      </c>
      <c r="J13" s="7">
        <v>8</v>
      </c>
      <c r="K13" s="7">
        <v>10</v>
      </c>
      <c r="L13" s="6"/>
      <c r="M13" s="12">
        <v>600</v>
      </c>
      <c r="N13" s="14"/>
      <c r="O13" s="14"/>
      <c r="P13" s="7">
        <v>140</v>
      </c>
      <c r="Q13" s="7"/>
      <c r="R13" s="7"/>
      <c r="S13" s="7"/>
      <c r="T13" s="6"/>
      <c r="U13" s="6"/>
      <c r="V13" s="12">
        <v>50</v>
      </c>
      <c r="W13" s="14">
        <v>50</v>
      </c>
    </row>
    <row r="14" spans="1:23" ht="39.950000000000003" customHeight="1" x14ac:dyDescent="0.25">
      <c r="A14" s="47"/>
      <c r="B14" s="48">
        <v>3</v>
      </c>
      <c r="C14" s="2" t="s">
        <v>35</v>
      </c>
      <c r="D14" s="2">
        <v>1</v>
      </c>
      <c r="E14" s="2" t="s">
        <v>53</v>
      </c>
      <c r="F14" s="8">
        <f>SUM(Tableau1[[#This Row],[C.H.U. DE BREST]:[G.H. RANCE EMERAUDE 
(SAINT-MALO - DINAN - CANCALE)]])</f>
        <v>3492</v>
      </c>
      <c r="G14" s="29">
        <f t="shared" ref="G14:G50" si="1">F14*4</f>
        <v>13968</v>
      </c>
      <c r="H14" s="7">
        <v>3200</v>
      </c>
      <c r="I14" s="7">
        <v>1</v>
      </c>
      <c r="J14" s="7">
        <v>110</v>
      </c>
      <c r="K14" s="7">
        <v>20</v>
      </c>
      <c r="L14" s="6"/>
      <c r="M14" s="12"/>
      <c r="N14" s="14"/>
      <c r="O14" s="14"/>
      <c r="P14" s="7"/>
      <c r="Q14" s="7"/>
      <c r="R14" s="7"/>
      <c r="S14" s="7"/>
      <c r="T14" s="6">
        <v>151</v>
      </c>
      <c r="U14" s="6"/>
      <c r="V14" s="12">
        <v>10</v>
      </c>
      <c r="W14" s="14"/>
    </row>
    <row r="15" spans="1:23" ht="39.950000000000003" customHeight="1" x14ac:dyDescent="0.25">
      <c r="A15" s="47"/>
      <c r="B15" s="48">
        <v>4</v>
      </c>
      <c r="C15" s="2" t="s">
        <v>36</v>
      </c>
      <c r="D15" s="2">
        <v>1</v>
      </c>
      <c r="E15" s="2" t="s">
        <v>54</v>
      </c>
      <c r="F15" s="8">
        <f>SUM(Tableau1[[#This Row],[C.H.U. DE BREST]:[G.H. RANCE EMERAUDE 
(SAINT-MALO - DINAN - CANCALE)]])</f>
        <v>611</v>
      </c>
      <c r="G15" s="29">
        <f t="shared" si="1"/>
        <v>2444</v>
      </c>
      <c r="H15" s="7"/>
      <c r="I15" s="7">
        <v>1</v>
      </c>
      <c r="J15" s="7"/>
      <c r="K15" s="7"/>
      <c r="L15" s="6">
        <v>600</v>
      </c>
      <c r="M15" s="12"/>
      <c r="N15" s="14"/>
      <c r="O15" s="14"/>
      <c r="P15" s="7"/>
      <c r="Q15" s="7"/>
      <c r="R15" s="7"/>
      <c r="S15" s="7"/>
      <c r="T15" s="6"/>
      <c r="U15" s="6"/>
      <c r="V15" s="12">
        <v>10</v>
      </c>
      <c r="W15" s="14"/>
    </row>
    <row r="16" spans="1:23" ht="39.950000000000003" customHeight="1" x14ac:dyDescent="0.25">
      <c r="A16" s="47"/>
      <c r="B16" s="48">
        <v>4</v>
      </c>
      <c r="C16" s="2" t="s">
        <v>36</v>
      </c>
      <c r="D16" s="2">
        <v>2</v>
      </c>
      <c r="E16" s="2" t="s">
        <v>52</v>
      </c>
      <c r="F16" s="8">
        <f>SUM(Tableau1[[#This Row],[C.H.U. DE BREST]:[G.H. RANCE EMERAUDE 
(SAINT-MALO - DINAN - CANCALE)]])</f>
        <v>1381</v>
      </c>
      <c r="G16" s="29">
        <f t="shared" si="1"/>
        <v>5524</v>
      </c>
      <c r="H16" s="7">
        <v>1200</v>
      </c>
      <c r="I16" s="7">
        <v>1</v>
      </c>
      <c r="J16" s="7"/>
      <c r="K16" s="7"/>
      <c r="L16" s="6"/>
      <c r="M16" s="12"/>
      <c r="N16" s="14"/>
      <c r="O16" s="14"/>
      <c r="P16" s="7"/>
      <c r="Q16" s="7"/>
      <c r="R16" s="7"/>
      <c r="S16" s="7"/>
      <c r="T16" s="6">
        <v>170</v>
      </c>
      <c r="U16" s="6"/>
      <c r="V16" s="12">
        <v>10</v>
      </c>
      <c r="W16" s="14"/>
    </row>
    <row r="17" spans="1:23" ht="39.950000000000003" customHeight="1" x14ac:dyDescent="0.25">
      <c r="A17" s="47"/>
      <c r="B17" s="48">
        <v>4</v>
      </c>
      <c r="C17" s="2" t="s">
        <v>36</v>
      </c>
      <c r="D17" s="2">
        <v>3</v>
      </c>
      <c r="E17" s="2" t="s">
        <v>50</v>
      </c>
      <c r="F17" s="8">
        <f>SUM(Tableau1[[#This Row],[C.H.U. DE BREST]:[G.H. RANCE EMERAUDE 
(SAINT-MALO - DINAN - CANCALE)]])</f>
        <v>1</v>
      </c>
      <c r="G17" s="29">
        <f t="shared" si="1"/>
        <v>4</v>
      </c>
      <c r="H17" s="7"/>
      <c r="I17" s="7">
        <v>1</v>
      </c>
      <c r="J17" s="7"/>
      <c r="K17" s="7"/>
      <c r="L17" s="6"/>
      <c r="M17" s="12"/>
      <c r="N17" s="14"/>
      <c r="O17" s="14"/>
      <c r="P17" s="7"/>
      <c r="Q17" s="7"/>
      <c r="R17" s="7"/>
      <c r="S17" s="7"/>
      <c r="T17" s="6"/>
      <c r="U17" s="6"/>
      <c r="V17" s="12"/>
      <c r="W17" s="14"/>
    </row>
    <row r="18" spans="1:23" ht="39.950000000000003" customHeight="1" x14ac:dyDescent="0.25">
      <c r="A18" s="47"/>
      <c r="B18" s="48">
        <v>4</v>
      </c>
      <c r="C18" s="2" t="s">
        <v>36</v>
      </c>
      <c r="D18" s="2">
        <v>4</v>
      </c>
      <c r="E18" s="2" t="s">
        <v>51</v>
      </c>
      <c r="F18" s="8">
        <f>SUM(Tableau1[[#This Row],[C.H.U. DE BREST]:[G.H. RANCE EMERAUDE 
(SAINT-MALO - DINAN - CANCALE)]])</f>
        <v>1490</v>
      </c>
      <c r="G18" s="29">
        <f t="shared" si="1"/>
        <v>5960</v>
      </c>
      <c r="H18" s="7">
        <v>1000</v>
      </c>
      <c r="I18" s="7">
        <v>120</v>
      </c>
      <c r="J18" s="7"/>
      <c r="K18" s="7"/>
      <c r="L18" s="6"/>
      <c r="M18" s="12"/>
      <c r="N18" s="14"/>
      <c r="O18" s="14"/>
      <c r="P18" s="7"/>
      <c r="Q18" s="7"/>
      <c r="R18" s="7"/>
      <c r="S18" s="7"/>
      <c r="T18" s="6">
        <v>370</v>
      </c>
      <c r="U18" s="6"/>
      <c r="V18" s="12"/>
      <c r="W18" s="14"/>
    </row>
    <row r="19" spans="1:23" ht="39.950000000000003" customHeight="1" x14ac:dyDescent="0.25">
      <c r="A19" s="47"/>
      <c r="B19" s="48">
        <v>5</v>
      </c>
      <c r="C19" s="2" t="s">
        <v>37</v>
      </c>
      <c r="D19" s="2">
        <v>1</v>
      </c>
      <c r="E19" s="2" t="s">
        <v>52</v>
      </c>
      <c r="F19" s="8">
        <f>SUM(Tableau1[[#This Row],[C.H.U. DE BREST]:[G.H. RANCE EMERAUDE 
(SAINT-MALO - DINAN - CANCALE)]])</f>
        <v>902</v>
      </c>
      <c r="G19" s="29">
        <f t="shared" si="1"/>
        <v>3608</v>
      </c>
      <c r="H19" s="7"/>
      <c r="I19" s="7">
        <v>1</v>
      </c>
      <c r="J19" s="7">
        <v>156</v>
      </c>
      <c r="K19" s="7">
        <v>10</v>
      </c>
      <c r="L19" s="6"/>
      <c r="M19" s="12"/>
      <c r="N19" s="14">
        <v>50</v>
      </c>
      <c r="O19" s="14">
        <v>10</v>
      </c>
      <c r="P19" s="7"/>
      <c r="Q19" s="7">
        <v>450</v>
      </c>
      <c r="R19" s="7">
        <v>25</v>
      </c>
      <c r="S19" s="7">
        <v>0</v>
      </c>
      <c r="T19" s="6"/>
      <c r="U19" s="6"/>
      <c r="V19" s="12">
        <v>200</v>
      </c>
      <c r="W19" s="14"/>
    </row>
    <row r="20" spans="1:23" ht="39.950000000000003" customHeight="1" x14ac:dyDescent="0.25">
      <c r="A20" s="47"/>
      <c r="B20" s="48">
        <v>5</v>
      </c>
      <c r="C20" s="2" t="s">
        <v>37</v>
      </c>
      <c r="D20" s="2">
        <v>2</v>
      </c>
      <c r="E20" s="2" t="s">
        <v>50</v>
      </c>
      <c r="F20" s="8">
        <f>SUM(Tableau1[[#This Row],[C.H.U. DE BREST]:[G.H. RANCE EMERAUDE 
(SAINT-MALO - DINAN - CANCALE)]])</f>
        <v>1869</v>
      </c>
      <c r="G20" s="29">
        <f t="shared" si="1"/>
        <v>7476</v>
      </c>
      <c r="H20" s="7"/>
      <c r="I20" s="7">
        <v>1</v>
      </c>
      <c r="J20" s="7">
        <v>126</v>
      </c>
      <c r="K20" s="7">
        <v>10</v>
      </c>
      <c r="L20" s="6"/>
      <c r="M20" s="12"/>
      <c r="N20" s="14"/>
      <c r="O20" s="14"/>
      <c r="P20" s="7">
        <v>660</v>
      </c>
      <c r="Q20" s="7"/>
      <c r="R20" s="7">
        <v>10</v>
      </c>
      <c r="S20" s="7">
        <v>400</v>
      </c>
      <c r="T20" s="6">
        <v>501</v>
      </c>
      <c r="U20" s="6"/>
      <c r="V20" s="12">
        <v>160</v>
      </c>
      <c r="W20" s="14">
        <v>1</v>
      </c>
    </row>
    <row r="21" spans="1:23" ht="39.950000000000003" customHeight="1" x14ac:dyDescent="0.25">
      <c r="A21" s="47"/>
      <c r="B21" s="48">
        <v>5</v>
      </c>
      <c r="C21" s="2" t="s">
        <v>37</v>
      </c>
      <c r="D21" s="2">
        <v>3</v>
      </c>
      <c r="E21" s="2" t="s">
        <v>51</v>
      </c>
      <c r="F21" s="8">
        <f>SUM(Tableau1[[#This Row],[C.H.U. DE BREST]:[G.H. RANCE EMERAUDE 
(SAINT-MALO - DINAN - CANCALE)]])</f>
        <v>507</v>
      </c>
      <c r="G21" s="29">
        <f t="shared" si="1"/>
        <v>2028</v>
      </c>
      <c r="H21" s="7"/>
      <c r="I21" s="7">
        <v>100</v>
      </c>
      <c r="J21" s="7">
        <v>8</v>
      </c>
      <c r="K21" s="7">
        <v>10</v>
      </c>
      <c r="L21" s="6"/>
      <c r="M21" s="12"/>
      <c r="N21" s="14">
        <v>50</v>
      </c>
      <c r="O21" s="14"/>
      <c r="P21" s="7"/>
      <c r="Q21" s="7"/>
      <c r="R21" s="7"/>
      <c r="S21" s="7"/>
      <c r="T21" s="6">
        <v>279</v>
      </c>
      <c r="U21" s="6">
        <v>50</v>
      </c>
      <c r="V21" s="12">
        <v>10</v>
      </c>
      <c r="W21" s="14"/>
    </row>
    <row r="22" spans="1:23" ht="39.950000000000003" customHeight="1" x14ac:dyDescent="0.25">
      <c r="A22" s="47"/>
      <c r="B22" s="48">
        <v>6</v>
      </c>
      <c r="C22" s="2" t="s">
        <v>38</v>
      </c>
      <c r="D22" s="2">
        <v>1</v>
      </c>
      <c r="E22" s="2" t="s">
        <v>52</v>
      </c>
      <c r="F22" s="8">
        <f>SUM(Tableau1[[#This Row],[C.H.U. DE BREST]:[G.H. RANCE EMERAUDE 
(SAINT-MALO - DINAN - CANCALE)]])</f>
        <v>4221</v>
      </c>
      <c r="G22" s="29">
        <f t="shared" si="1"/>
        <v>16884</v>
      </c>
      <c r="H22" s="7"/>
      <c r="I22" s="7">
        <v>1</v>
      </c>
      <c r="J22" s="7"/>
      <c r="K22" s="7">
        <v>20</v>
      </c>
      <c r="L22" s="6">
        <v>1770</v>
      </c>
      <c r="M22" s="12">
        <v>1000</v>
      </c>
      <c r="N22" s="14"/>
      <c r="O22" s="14"/>
      <c r="P22" s="7">
        <v>840</v>
      </c>
      <c r="Q22" s="7">
        <v>30</v>
      </c>
      <c r="R22" s="7"/>
      <c r="S22" s="7"/>
      <c r="T22" s="6"/>
      <c r="U22" s="6"/>
      <c r="V22" s="12">
        <v>10</v>
      </c>
      <c r="W22" s="14">
        <v>550</v>
      </c>
    </row>
    <row r="23" spans="1:23" ht="39.950000000000003" customHeight="1" x14ac:dyDescent="0.25">
      <c r="A23" s="47"/>
      <c r="B23" s="48">
        <v>6</v>
      </c>
      <c r="C23" s="2" t="s">
        <v>38</v>
      </c>
      <c r="D23" s="2">
        <v>2</v>
      </c>
      <c r="E23" s="2" t="s">
        <v>50</v>
      </c>
      <c r="F23" s="8">
        <f>SUM(Tableau1[[#This Row],[C.H.U. DE BREST]:[G.H. RANCE EMERAUDE 
(SAINT-MALO - DINAN - CANCALE)]])</f>
        <v>2421</v>
      </c>
      <c r="G23" s="29">
        <f t="shared" si="1"/>
        <v>9684</v>
      </c>
      <c r="H23" s="7"/>
      <c r="I23" s="7">
        <v>1</v>
      </c>
      <c r="J23" s="7"/>
      <c r="K23" s="7"/>
      <c r="L23" s="6">
        <v>800</v>
      </c>
      <c r="M23" s="12">
        <v>700</v>
      </c>
      <c r="N23" s="14"/>
      <c r="O23" s="14"/>
      <c r="P23" s="7"/>
      <c r="Q23" s="7"/>
      <c r="R23" s="7"/>
      <c r="S23" s="7">
        <v>10</v>
      </c>
      <c r="T23" s="6"/>
      <c r="U23" s="6"/>
      <c r="V23" s="12">
        <v>10</v>
      </c>
      <c r="W23" s="14">
        <v>900</v>
      </c>
    </row>
    <row r="24" spans="1:23" ht="39.950000000000003" customHeight="1" x14ac:dyDescent="0.25">
      <c r="A24" s="47"/>
      <c r="B24" s="48">
        <v>6</v>
      </c>
      <c r="C24" s="2" t="s">
        <v>38</v>
      </c>
      <c r="D24" s="2">
        <v>3</v>
      </c>
      <c r="E24" s="2" t="s">
        <v>51</v>
      </c>
      <c r="F24" s="8">
        <f>SUM(Tableau1[[#This Row],[C.H.U. DE BREST]:[G.H. RANCE EMERAUDE 
(SAINT-MALO - DINAN - CANCALE)]])</f>
        <v>1681</v>
      </c>
      <c r="G24" s="29">
        <f t="shared" si="1"/>
        <v>6724</v>
      </c>
      <c r="H24" s="7">
        <v>400</v>
      </c>
      <c r="I24" s="7">
        <v>1</v>
      </c>
      <c r="J24" s="7"/>
      <c r="K24" s="7"/>
      <c r="L24" s="6">
        <v>640</v>
      </c>
      <c r="M24" s="12"/>
      <c r="N24" s="14"/>
      <c r="O24" s="14"/>
      <c r="P24" s="7">
        <v>320</v>
      </c>
      <c r="Q24" s="7"/>
      <c r="R24" s="7"/>
      <c r="S24" s="7">
        <v>0</v>
      </c>
      <c r="T24" s="6"/>
      <c r="U24" s="6">
        <v>10</v>
      </c>
      <c r="V24" s="12">
        <v>10</v>
      </c>
      <c r="W24" s="14">
        <v>300</v>
      </c>
    </row>
    <row r="25" spans="1:23" ht="39.950000000000003" customHeight="1" x14ac:dyDescent="0.25">
      <c r="A25" s="47"/>
      <c r="B25" s="48">
        <v>7</v>
      </c>
      <c r="C25" s="2" t="s">
        <v>39</v>
      </c>
      <c r="D25" s="2">
        <v>1</v>
      </c>
      <c r="E25" s="2" t="s">
        <v>52</v>
      </c>
      <c r="F25" s="8">
        <f>SUM(Tableau1[[#This Row],[C.H.U. DE BREST]:[G.H. RANCE EMERAUDE 
(SAINT-MALO - DINAN - CANCALE)]])</f>
        <v>221</v>
      </c>
      <c r="G25" s="29">
        <f t="shared" si="1"/>
        <v>884</v>
      </c>
      <c r="H25" s="7"/>
      <c r="I25" s="7">
        <v>1</v>
      </c>
      <c r="J25" s="7"/>
      <c r="K25" s="7"/>
      <c r="L25" s="6"/>
      <c r="M25" s="12">
        <v>200</v>
      </c>
      <c r="N25" s="14"/>
      <c r="O25" s="14"/>
      <c r="P25" s="7"/>
      <c r="Q25" s="7"/>
      <c r="R25" s="7"/>
      <c r="S25" s="7">
        <v>10</v>
      </c>
      <c r="T25" s="6"/>
      <c r="U25" s="6"/>
      <c r="V25" s="12">
        <v>10</v>
      </c>
      <c r="W25" s="14"/>
    </row>
    <row r="26" spans="1:23" ht="39.950000000000003" customHeight="1" x14ac:dyDescent="0.25">
      <c r="A26" s="47"/>
      <c r="B26" s="48">
        <v>7</v>
      </c>
      <c r="C26" s="2" t="s">
        <v>39</v>
      </c>
      <c r="D26" s="2">
        <v>2</v>
      </c>
      <c r="E26" s="2" t="s">
        <v>50</v>
      </c>
      <c r="F26" s="8">
        <f>SUM(Tableau1[[#This Row],[C.H.U. DE BREST]:[G.H. RANCE EMERAUDE 
(SAINT-MALO - DINAN - CANCALE)]])</f>
        <v>11</v>
      </c>
      <c r="G26" s="29">
        <f t="shared" si="1"/>
        <v>44</v>
      </c>
      <c r="H26" s="7"/>
      <c r="I26" s="7">
        <v>1</v>
      </c>
      <c r="J26" s="7"/>
      <c r="K26" s="7"/>
      <c r="L26" s="6"/>
      <c r="M26" s="12"/>
      <c r="N26" s="14"/>
      <c r="O26" s="14"/>
      <c r="P26" s="7"/>
      <c r="Q26" s="7"/>
      <c r="R26" s="7"/>
      <c r="S26" s="7"/>
      <c r="T26" s="6"/>
      <c r="U26" s="6"/>
      <c r="V26" s="12">
        <v>10</v>
      </c>
      <c r="W26" s="14"/>
    </row>
    <row r="27" spans="1:23" ht="39.950000000000003" customHeight="1" x14ac:dyDescent="0.25">
      <c r="A27" s="47"/>
      <c r="B27" s="48">
        <v>7</v>
      </c>
      <c r="C27" s="2" t="s">
        <v>39</v>
      </c>
      <c r="D27" s="2">
        <v>3</v>
      </c>
      <c r="E27" s="2" t="s">
        <v>51</v>
      </c>
      <c r="F27" s="8">
        <f>SUM(Tableau1[[#This Row],[C.H.U. DE BREST]:[G.H. RANCE EMERAUDE 
(SAINT-MALO - DINAN - CANCALE)]])</f>
        <v>21</v>
      </c>
      <c r="G27" s="29">
        <f t="shared" si="1"/>
        <v>84</v>
      </c>
      <c r="H27" s="7"/>
      <c r="I27" s="7">
        <v>1</v>
      </c>
      <c r="J27" s="7"/>
      <c r="K27" s="7"/>
      <c r="L27" s="6"/>
      <c r="M27" s="12"/>
      <c r="N27" s="14"/>
      <c r="O27" s="14"/>
      <c r="P27" s="7"/>
      <c r="Q27" s="7"/>
      <c r="R27" s="7"/>
      <c r="S27" s="7">
        <v>10</v>
      </c>
      <c r="T27" s="6"/>
      <c r="U27" s="6"/>
      <c r="V27" s="12">
        <v>10</v>
      </c>
      <c r="W27" s="14"/>
    </row>
    <row r="28" spans="1:23" ht="39.950000000000003" customHeight="1" x14ac:dyDescent="0.25">
      <c r="A28" s="47"/>
      <c r="B28" s="48">
        <v>8</v>
      </c>
      <c r="C28" s="2" t="s">
        <v>40</v>
      </c>
      <c r="D28" s="2">
        <v>1</v>
      </c>
      <c r="E28" s="2" t="s">
        <v>55</v>
      </c>
      <c r="F28" s="8">
        <f>SUM(Tableau1[[#This Row],[C.H.U. DE BREST]:[G.H. RANCE EMERAUDE 
(SAINT-MALO - DINAN - CANCALE)]])</f>
        <v>4109</v>
      </c>
      <c r="G28" s="29">
        <f t="shared" si="1"/>
        <v>16436</v>
      </c>
      <c r="H28" s="7">
        <v>1600</v>
      </c>
      <c r="I28" s="7">
        <v>1</v>
      </c>
      <c r="J28" s="7">
        <v>78</v>
      </c>
      <c r="K28" s="7">
        <v>20</v>
      </c>
      <c r="L28" s="6"/>
      <c r="M28" s="12"/>
      <c r="N28" s="14"/>
      <c r="O28" s="14"/>
      <c r="P28" s="7">
        <v>1000</v>
      </c>
      <c r="Q28" s="7"/>
      <c r="R28" s="7">
        <v>10</v>
      </c>
      <c r="S28" s="7"/>
      <c r="T28" s="6"/>
      <c r="U28" s="6"/>
      <c r="V28" s="12">
        <v>1400</v>
      </c>
      <c r="W28" s="14"/>
    </row>
    <row r="29" spans="1:23" ht="39.950000000000003" customHeight="1" x14ac:dyDescent="0.25">
      <c r="A29" s="47"/>
      <c r="B29" s="48">
        <v>9</v>
      </c>
      <c r="C29" s="2" t="s">
        <v>40</v>
      </c>
      <c r="D29" s="2">
        <v>1</v>
      </c>
      <c r="E29" s="2" t="s">
        <v>56</v>
      </c>
      <c r="F29" s="8">
        <f>SUM(Tableau1[[#This Row],[C.H.U. DE BREST]:[G.H. RANCE EMERAUDE 
(SAINT-MALO - DINAN - CANCALE)]])</f>
        <v>4434</v>
      </c>
      <c r="G29" s="29">
        <f t="shared" si="1"/>
        <v>17736</v>
      </c>
      <c r="H29" s="7"/>
      <c r="I29" s="7">
        <v>650</v>
      </c>
      <c r="J29" s="7">
        <v>74</v>
      </c>
      <c r="K29" s="7"/>
      <c r="L29" s="6">
        <v>140</v>
      </c>
      <c r="M29" s="12">
        <v>1600</v>
      </c>
      <c r="N29" s="14"/>
      <c r="O29" s="14"/>
      <c r="P29" s="7"/>
      <c r="Q29" s="7">
        <v>600</v>
      </c>
      <c r="R29" s="7"/>
      <c r="S29" s="7"/>
      <c r="T29" s="6">
        <v>850</v>
      </c>
      <c r="U29" s="6">
        <v>100</v>
      </c>
      <c r="V29" s="12">
        <v>60</v>
      </c>
      <c r="W29" s="14">
        <v>360</v>
      </c>
    </row>
    <row r="30" spans="1:23" ht="39.950000000000003" customHeight="1" x14ac:dyDescent="0.25">
      <c r="A30" s="47"/>
      <c r="B30" s="48">
        <v>9</v>
      </c>
      <c r="C30" s="2" t="s">
        <v>40</v>
      </c>
      <c r="D30" s="2">
        <v>2</v>
      </c>
      <c r="E30" s="2" t="s">
        <v>57</v>
      </c>
      <c r="F30" s="8">
        <f>SUM(Tableau1[[#This Row],[C.H.U. DE BREST]:[G.H. RANCE EMERAUDE 
(SAINT-MALO - DINAN - CANCALE)]])</f>
        <v>1735</v>
      </c>
      <c r="G30" s="29">
        <f t="shared" si="1"/>
        <v>6940</v>
      </c>
      <c r="H30" s="7">
        <v>700</v>
      </c>
      <c r="I30" s="7">
        <v>1</v>
      </c>
      <c r="J30" s="7"/>
      <c r="K30" s="7"/>
      <c r="L30" s="6">
        <v>450</v>
      </c>
      <c r="M30" s="12"/>
      <c r="N30" s="14">
        <v>50</v>
      </c>
      <c r="O30" s="14">
        <v>4</v>
      </c>
      <c r="P30" s="7"/>
      <c r="Q30" s="7"/>
      <c r="R30" s="7"/>
      <c r="S30" s="7">
        <v>500</v>
      </c>
      <c r="T30" s="6"/>
      <c r="U30" s="6"/>
      <c r="V30" s="12">
        <v>30</v>
      </c>
      <c r="W30" s="14"/>
    </row>
    <row r="31" spans="1:23" ht="39.950000000000003" customHeight="1" x14ac:dyDescent="0.25">
      <c r="A31" s="47"/>
      <c r="B31" s="48">
        <v>10</v>
      </c>
      <c r="C31" s="2" t="s">
        <v>41</v>
      </c>
      <c r="D31" s="2">
        <v>1</v>
      </c>
      <c r="E31" s="2" t="s">
        <v>58</v>
      </c>
      <c r="F31" s="8">
        <f>SUM(Tableau1[[#This Row],[C.H.U. DE BREST]:[G.H. RANCE EMERAUDE 
(SAINT-MALO - DINAN - CANCALE)]])</f>
        <v>61</v>
      </c>
      <c r="G31" s="29">
        <f t="shared" si="1"/>
        <v>244</v>
      </c>
      <c r="H31" s="7">
        <v>40</v>
      </c>
      <c r="I31" s="7">
        <v>1</v>
      </c>
      <c r="J31" s="7">
        <v>5</v>
      </c>
      <c r="K31" s="7">
        <v>10</v>
      </c>
      <c r="L31" s="6"/>
      <c r="M31" s="12"/>
      <c r="N31" s="14"/>
      <c r="O31" s="14"/>
      <c r="P31" s="7"/>
      <c r="Q31" s="7"/>
      <c r="R31" s="7"/>
      <c r="S31" s="7"/>
      <c r="T31" s="6"/>
      <c r="U31" s="6"/>
      <c r="V31" s="12">
        <v>5</v>
      </c>
      <c r="W31" s="14"/>
    </row>
    <row r="32" spans="1:23" ht="39.950000000000003" customHeight="1" x14ac:dyDescent="0.25">
      <c r="A32" s="47"/>
      <c r="B32" s="48">
        <v>10</v>
      </c>
      <c r="C32" s="2" t="s">
        <v>41</v>
      </c>
      <c r="D32" s="2">
        <v>2</v>
      </c>
      <c r="E32" s="2" t="s">
        <v>59</v>
      </c>
      <c r="F32" s="8">
        <f>SUM(Tableau1[[#This Row],[C.H.U. DE BREST]:[G.H. RANCE EMERAUDE 
(SAINT-MALO - DINAN - CANCALE)]])</f>
        <v>1</v>
      </c>
      <c r="G32" s="29">
        <f t="shared" si="1"/>
        <v>4</v>
      </c>
      <c r="H32" s="7"/>
      <c r="I32" s="7">
        <v>1</v>
      </c>
      <c r="J32" s="7"/>
      <c r="K32" s="7"/>
      <c r="L32" s="6"/>
      <c r="M32" s="12"/>
      <c r="N32" s="14"/>
      <c r="O32" s="14"/>
      <c r="P32" s="7"/>
      <c r="Q32" s="7"/>
      <c r="R32" s="7"/>
      <c r="S32" s="7"/>
      <c r="T32" s="6"/>
      <c r="U32" s="6"/>
      <c r="V32" s="12"/>
      <c r="W32" s="14"/>
    </row>
    <row r="33" spans="1:23" ht="39.950000000000003" customHeight="1" x14ac:dyDescent="0.25">
      <c r="A33" s="47"/>
      <c r="B33" s="48">
        <v>11</v>
      </c>
      <c r="C33" s="2" t="s">
        <v>42</v>
      </c>
      <c r="D33" s="2">
        <v>1</v>
      </c>
      <c r="E33" s="2" t="s">
        <v>60</v>
      </c>
      <c r="F33" s="8">
        <f>SUM(Tableau1[[#This Row],[C.H.U. DE BREST]:[G.H. RANCE EMERAUDE 
(SAINT-MALO - DINAN - CANCALE)]])</f>
        <v>1120</v>
      </c>
      <c r="G33" s="29">
        <f t="shared" si="1"/>
        <v>4480</v>
      </c>
      <c r="H33" s="7">
        <v>300</v>
      </c>
      <c r="I33" s="7">
        <v>30</v>
      </c>
      <c r="J33" s="7"/>
      <c r="K33" s="7"/>
      <c r="L33" s="6">
        <v>100</v>
      </c>
      <c r="M33" s="12">
        <v>170</v>
      </c>
      <c r="N33" s="14">
        <v>30</v>
      </c>
      <c r="O33" s="14"/>
      <c r="P33" s="7">
        <v>160</v>
      </c>
      <c r="Q33" s="7"/>
      <c r="R33" s="7"/>
      <c r="S33" s="7"/>
      <c r="T33" s="6">
        <v>240</v>
      </c>
      <c r="U33" s="6"/>
      <c r="V33" s="12">
        <v>40</v>
      </c>
      <c r="W33" s="14">
        <v>50</v>
      </c>
    </row>
    <row r="34" spans="1:23" ht="39.950000000000003" customHeight="1" x14ac:dyDescent="0.25">
      <c r="A34" s="47"/>
      <c r="B34" s="48">
        <v>11</v>
      </c>
      <c r="C34" s="2" t="s">
        <v>42</v>
      </c>
      <c r="D34" s="2">
        <v>2</v>
      </c>
      <c r="E34" s="2" t="s">
        <v>60</v>
      </c>
      <c r="F34" s="8">
        <f>SUM(Tableau1[[#This Row],[C.H.U. DE BREST]:[G.H. RANCE EMERAUDE 
(SAINT-MALO - DINAN - CANCALE)]])</f>
        <v>2956</v>
      </c>
      <c r="G34" s="29">
        <f t="shared" si="1"/>
        <v>11824</v>
      </c>
      <c r="H34" s="7">
        <v>1700</v>
      </c>
      <c r="I34" s="7">
        <v>25</v>
      </c>
      <c r="J34" s="7"/>
      <c r="K34" s="7"/>
      <c r="L34" s="6">
        <v>100</v>
      </c>
      <c r="M34" s="12">
        <v>160</v>
      </c>
      <c r="N34" s="14"/>
      <c r="O34" s="14"/>
      <c r="P34" s="7">
        <v>400</v>
      </c>
      <c r="Q34" s="7"/>
      <c r="R34" s="7"/>
      <c r="S34" s="7"/>
      <c r="T34" s="6">
        <v>501</v>
      </c>
      <c r="U34" s="6"/>
      <c r="V34" s="12">
        <v>10</v>
      </c>
      <c r="W34" s="14">
        <v>60</v>
      </c>
    </row>
    <row r="35" spans="1:23" ht="39.950000000000003" customHeight="1" x14ac:dyDescent="0.25">
      <c r="A35" s="47"/>
      <c r="B35" s="48">
        <v>11</v>
      </c>
      <c r="C35" s="2" t="s">
        <v>42</v>
      </c>
      <c r="D35" s="2">
        <v>3</v>
      </c>
      <c r="E35" s="2" t="s">
        <v>61</v>
      </c>
      <c r="F35" s="8">
        <f>SUM(Tableau1[[#This Row],[C.H.U. DE BREST]:[G.H. RANCE EMERAUDE 
(SAINT-MALO - DINAN - CANCALE)]])</f>
        <v>1</v>
      </c>
      <c r="G35" s="29">
        <f t="shared" si="1"/>
        <v>4</v>
      </c>
      <c r="H35" s="7"/>
      <c r="I35" s="7">
        <v>1</v>
      </c>
      <c r="J35" s="7"/>
      <c r="K35" s="7"/>
      <c r="L35" s="6"/>
      <c r="M35" s="12"/>
      <c r="N35" s="14"/>
      <c r="O35" s="14"/>
      <c r="P35" s="7"/>
      <c r="Q35" s="7"/>
      <c r="R35" s="7"/>
      <c r="S35" s="7"/>
      <c r="T35" s="6"/>
      <c r="U35" s="6"/>
      <c r="V35" s="12"/>
      <c r="W35" s="14"/>
    </row>
    <row r="36" spans="1:23" ht="39.950000000000003" customHeight="1" x14ac:dyDescent="0.25">
      <c r="A36" s="47"/>
      <c r="B36" s="48">
        <v>12</v>
      </c>
      <c r="C36" s="2" t="s">
        <v>43</v>
      </c>
      <c r="D36" s="2">
        <v>1</v>
      </c>
      <c r="E36" s="2" t="s">
        <v>62</v>
      </c>
      <c r="F36" s="8">
        <f>SUM(Tableau1[[#This Row],[C.H.U. DE BREST]:[G.H. RANCE EMERAUDE 
(SAINT-MALO - DINAN - CANCALE)]])</f>
        <v>1722</v>
      </c>
      <c r="G36" s="29">
        <f t="shared" si="1"/>
        <v>6888</v>
      </c>
      <c r="H36" s="7">
        <v>20</v>
      </c>
      <c r="I36" s="7">
        <v>1</v>
      </c>
      <c r="J36" s="7"/>
      <c r="K36" s="7"/>
      <c r="L36" s="6"/>
      <c r="M36" s="12"/>
      <c r="N36" s="14"/>
      <c r="O36" s="14"/>
      <c r="P36" s="7">
        <v>650</v>
      </c>
      <c r="Q36" s="7"/>
      <c r="R36" s="7"/>
      <c r="S36" s="7"/>
      <c r="T36" s="6">
        <v>1051</v>
      </c>
      <c r="U36" s="6"/>
      <c r="V36" s="12"/>
      <c r="W36" s="14"/>
    </row>
    <row r="37" spans="1:23" ht="39.950000000000003" customHeight="1" x14ac:dyDescent="0.25">
      <c r="A37" s="47"/>
      <c r="B37" s="48">
        <v>12</v>
      </c>
      <c r="C37" s="2" t="s">
        <v>43</v>
      </c>
      <c r="D37" s="2">
        <v>2</v>
      </c>
      <c r="E37" s="2" t="s">
        <v>63</v>
      </c>
      <c r="F37" s="8">
        <f>SUM(Tableau1[[#This Row],[C.H.U. DE BREST]:[G.H. RANCE EMERAUDE 
(SAINT-MALO - DINAN - CANCALE)]])</f>
        <v>368</v>
      </c>
      <c r="G37" s="29">
        <f t="shared" si="1"/>
        <v>1472</v>
      </c>
      <c r="H37" s="7">
        <v>180</v>
      </c>
      <c r="I37" s="7">
        <v>1</v>
      </c>
      <c r="J37" s="7"/>
      <c r="K37" s="7"/>
      <c r="L37" s="6"/>
      <c r="M37" s="12"/>
      <c r="N37" s="14"/>
      <c r="O37" s="14"/>
      <c r="P37" s="7">
        <v>180</v>
      </c>
      <c r="Q37" s="7"/>
      <c r="R37" s="7"/>
      <c r="S37" s="7"/>
      <c r="T37" s="6">
        <v>7</v>
      </c>
      <c r="U37" s="6"/>
      <c r="V37" s="12"/>
      <c r="W37" s="14"/>
    </row>
    <row r="38" spans="1:23" ht="39.950000000000003" customHeight="1" x14ac:dyDescent="0.25">
      <c r="A38" s="47"/>
      <c r="B38" s="48">
        <v>12</v>
      </c>
      <c r="C38" s="2" t="s">
        <v>43</v>
      </c>
      <c r="D38" s="2">
        <v>3</v>
      </c>
      <c r="E38" s="2" t="s">
        <v>64</v>
      </c>
      <c r="F38" s="8">
        <f>SUM(Tableau1[[#This Row],[C.H.U. DE BREST]:[G.H. RANCE EMERAUDE 
(SAINT-MALO - DINAN - CANCALE)]])</f>
        <v>51</v>
      </c>
      <c r="G38" s="29">
        <f t="shared" si="1"/>
        <v>204</v>
      </c>
      <c r="H38" s="7">
        <v>20</v>
      </c>
      <c r="I38" s="7">
        <v>1</v>
      </c>
      <c r="J38" s="7"/>
      <c r="K38" s="7"/>
      <c r="L38" s="6"/>
      <c r="M38" s="12"/>
      <c r="N38" s="14"/>
      <c r="O38" s="14"/>
      <c r="P38" s="7">
        <v>30</v>
      </c>
      <c r="Q38" s="7"/>
      <c r="R38" s="7"/>
      <c r="S38" s="7"/>
      <c r="T38" s="6"/>
      <c r="U38" s="6"/>
      <c r="V38" s="12"/>
      <c r="W38" s="14"/>
    </row>
    <row r="39" spans="1:23" ht="39.950000000000003" customHeight="1" x14ac:dyDescent="0.25">
      <c r="A39" s="47"/>
      <c r="B39" s="48">
        <v>13</v>
      </c>
      <c r="C39" s="2" t="s">
        <v>44</v>
      </c>
      <c r="D39" s="2">
        <v>1</v>
      </c>
      <c r="E39" s="2" t="s">
        <v>65</v>
      </c>
      <c r="F39" s="8">
        <f>SUM(Tableau1[[#This Row],[C.H.U. DE BREST]:[G.H. RANCE EMERAUDE 
(SAINT-MALO - DINAN - CANCALE)]])</f>
        <v>146</v>
      </c>
      <c r="G39" s="29">
        <f t="shared" si="1"/>
        <v>584</v>
      </c>
      <c r="H39" s="7">
        <v>20</v>
      </c>
      <c r="I39" s="7">
        <v>1</v>
      </c>
      <c r="J39" s="7"/>
      <c r="K39" s="7"/>
      <c r="L39" s="6">
        <v>40</v>
      </c>
      <c r="M39" s="12">
        <v>10</v>
      </c>
      <c r="N39" s="14"/>
      <c r="O39" s="14"/>
      <c r="P39" s="7">
        <v>10</v>
      </c>
      <c r="Q39" s="7"/>
      <c r="R39" s="7"/>
      <c r="S39" s="7"/>
      <c r="T39" s="6">
        <v>50</v>
      </c>
      <c r="U39" s="6"/>
      <c r="V39" s="12">
        <v>5</v>
      </c>
      <c r="W39" s="14">
        <v>10</v>
      </c>
    </row>
    <row r="40" spans="1:23" ht="39.950000000000003" customHeight="1" x14ac:dyDescent="0.25">
      <c r="A40" s="47"/>
      <c r="B40" s="48">
        <v>14</v>
      </c>
      <c r="C40" s="2" t="s">
        <v>45</v>
      </c>
      <c r="D40" s="2">
        <v>1</v>
      </c>
      <c r="E40" s="2" t="s">
        <v>66</v>
      </c>
      <c r="F40" s="8">
        <f>SUM(Tableau1[[#This Row],[C.H.U. DE BREST]:[G.H. RANCE EMERAUDE 
(SAINT-MALO - DINAN - CANCALE)]])</f>
        <v>1</v>
      </c>
      <c r="G40" s="29">
        <f t="shared" si="1"/>
        <v>4</v>
      </c>
      <c r="H40" s="7"/>
      <c r="I40" s="7">
        <v>1</v>
      </c>
      <c r="J40" s="7"/>
      <c r="K40" s="7"/>
      <c r="L40" s="6"/>
      <c r="M40" s="12"/>
      <c r="N40" s="14"/>
      <c r="O40" s="14"/>
      <c r="P40" s="7"/>
      <c r="Q40" s="7"/>
      <c r="R40" s="7"/>
      <c r="S40" s="7"/>
      <c r="T40" s="6"/>
      <c r="U40" s="6"/>
      <c r="V40" s="12"/>
      <c r="W40" s="14"/>
    </row>
    <row r="41" spans="1:23" ht="39.950000000000003" customHeight="1" x14ac:dyDescent="0.25">
      <c r="A41" s="47"/>
      <c r="B41" s="48">
        <v>14</v>
      </c>
      <c r="C41" s="2" t="s">
        <v>45</v>
      </c>
      <c r="D41" s="2">
        <v>2</v>
      </c>
      <c r="E41" s="2" t="s">
        <v>67</v>
      </c>
      <c r="F41" s="8">
        <f>SUM(Tableau1[[#This Row],[C.H.U. DE BREST]:[G.H. RANCE EMERAUDE 
(SAINT-MALO - DINAN - CANCALE)]])</f>
        <v>1</v>
      </c>
      <c r="G41" s="29">
        <f t="shared" si="1"/>
        <v>4</v>
      </c>
      <c r="H41" s="7"/>
      <c r="I41" s="7">
        <v>1</v>
      </c>
      <c r="J41" s="7"/>
      <c r="K41" s="7"/>
      <c r="L41" s="6"/>
      <c r="M41" s="12"/>
      <c r="N41" s="14"/>
      <c r="O41" s="14"/>
      <c r="P41" s="7"/>
      <c r="Q41" s="7"/>
      <c r="R41" s="7"/>
      <c r="S41" s="7"/>
      <c r="T41" s="6"/>
      <c r="U41" s="6"/>
      <c r="V41" s="12"/>
      <c r="W41" s="14"/>
    </row>
    <row r="42" spans="1:23" ht="39.950000000000003" customHeight="1" x14ac:dyDescent="0.25">
      <c r="A42" s="47"/>
      <c r="B42" s="48">
        <v>15</v>
      </c>
      <c r="C42" s="2" t="s">
        <v>46</v>
      </c>
      <c r="D42" s="2">
        <v>1</v>
      </c>
      <c r="E42" s="2" t="s">
        <v>65</v>
      </c>
      <c r="F42" s="8">
        <f>SUM(Tableau1[[#This Row],[C.H.U. DE BREST]:[G.H. RANCE EMERAUDE 
(SAINT-MALO - DINAN - CANCALE)]])</f>
        <v>661</v>
      </c>
      <c r="G42" s="29">
        <f t="shared" si="1"/>
        <v>2644</v>
      </c>
      <c r="H42" s="7"/>
      <c r="I42" s="7">
        <v>1</v>
      </c>
      <c r="J42" s="7"/>
      <c r="K42" s="7"/>
      <c r="L42" s="6"/>
      <c r="M42" s="12"/>
      <c r="N42" s="14"/>
      <c r="O42" s="14"/>
      <c r="P42" s="7">
        <v>320</v>
      </c>
      <c r="Q42" s="7"/>
      <c r="R42" s="7"/>
      <c r="S42" s="7"/>
      <c r="T42" s="6">
        <v>300</v>
      </c>
      <c r="U42" s="6"/>
      <c r="V42" s="12"/>
      <c r="W42" s="14">
        <v>40</v>
      </c>
    </row>
    <row r="43" spans="1:23" ht="39.950000000000003" customHeight="1" x14ac:dyDescent="0.25">
      <c r="A43" s="47"/>
      <c r="B43" s="48">
        <v>15</v>
      </c>
      <c r="C43" s="2" t="s">
        <v>46</v>
      </c>
      <c r="D43" s="2">
        <v>2</v>
      </c>
      <c r="E43" s="2" t="s">
        <v>68</v>
      </c>
      <c r="F43" s="8">
        <f>SUM(Tableau1[[#This Row],[C.H.U. DE BREST]:[G.H. RANCE EMERAUDE 
(SAINT-MALO - DINAN - CANCALE)]])</f>
        <v>516</v>
      </c>
      <c r="G43" s="29">
        <f t="shared" si="1"/>
        <v>2064</v>
      </c>
      <c r="H43" s="7">
        <v>500</v>
      </c>
      <c r="I43" s="7">
        <v>1</v>
      </c>
      <c r="J43" s="7"/>
      <c r="K43" s="7"/>
      <c r="L43" s="6"/>
      <c r="M43" s="12"/>
      <c r="N43" s="14"/>
      <c r="O43" s="14"/>
      <c r="P43" s="7"/>
      <c r="Q43" s="7"/>
      <c r="R43" s="7"/>
      <c r="S43" s="7"/>
      <c r="T43" s="6"/>
      <c r="U43" s="6">
        <v>5</v>
      </c>
      <c r="V43" s="12">
        <v>10</v>
      </c>
      <c r="W43" s="14"/>
    </row>
    <row r="44" spans="1:23" ht="39.950000000000003" customHeight="1" x14ac:dyDescent="0.25">
      <c r="A44" s="47"/>
      <c r="B44" s="48">
        <v>16</v>
      </c>
      <c r="C44" s="2" t="s">
        <v>47</v>
      </c>
      <c r="D44" s="2">
        <v>1</v>
      </c>
      <c r="E44" s="2" t="s">
        <v>66</v>
      </c>
      <c r="F44" s="8">
        <f>SUM(Tableau1[[#This Row],[C.H.U. DE BREST]:[G.H. RANCE EMERAUDE 
(SAINT-MALO - DINAN - CANCALE)]])</f>
        <v>1</v>
      </c>
      <c r="G44" s="29">
        <f t="shared" si="1"/>
        <v>4</v>
      </c>
      <c r="H44" s="7"/>
      <c r="I44" s="7">
        <v>1</v>
      </c>
      <c r="J44" s="7"/>
      <c r="K44" s="7"/>
      <c r="L44" s="6"/>
      <c r="M44" s="12"/>
      <c r="N44" s="14"/>
      <c r="O44" s="14"/>
      <c r="P44" s="7"/>
      <c r="Q44" s="7"/>
      <c r="R44" s="7"/>
      <c r="S44" s="7"/>
      <c r="T44" s="6"/>
      <c r="U44" s="6"/>
      <c r="V44" s="12"/>
      <c r="W44" s="14"/>
    </row>
    <row r="45" spans="1:23" ht="39.950000000000003" customHeight="1" x14ac:dyDescent="0.25">
      <c r="A45" s="47"/>
      <c r="B45" s="48">
        <v>17</v>
      </c>
      <c r="C45" s="2" t="s">
        <v>48</v>
      </c>
      <c r="D45" s="2">
        <v>1</v>
      </c>
      <c r="E45" s="2" t="s">
        <v>65</v>
      </c>
      <c r="F45" s="8">
        <f>SUM(Tableau1[[#This Row],[C.H.U. DE BREST]:[G.H. RANCE EMERAUDE 
(SAINT-MALO - DINAN - CANCALE)]])</f>
        <v>1831</v>
      </c>
      <c r="G45" s="29">
        <f t="shared" si="1"/>
        <v>7324</v>
      </c>
      <c r="H45" s="7">
        <v>900</v>
      </c>
      <c r="I45" s="7">
        <v>1</v>
      </c>
      <c r="J45" s="7"/>
      <c r="K45" s="7"/>
      <c r="L45" s="6">
        <v>40</v>
      </c>
      <c r="M45" s="12">
        <v>40</v>
      </c>
      <c r="N45" s="14"/>
      <c r="O45" s="14"/>
      <c r="P45" s="7">
        <v>250</v>
      </c>
      <c r="Q45" s="7"/>
      <c r="R45" s="7"/>
      <c r="S45" s="7"/>
      <c r="T45" s="6">
        <v>600</v>
      </c>
      <c r="U45" s="6"/>
      <c r="V45" s="12"/>
      <c r="W45" s="14"/>
    </row>
    <row r="46" spans="1:23" ht="39.950000000000003" customHeight="1" x14ac:dyDescent="0.25">
      <c r="A46" s="47"/>
      <c r="B46" s="48">
        <v>17</v>
      </c>
      <c r="C46" s="2" t="s">
        <v>48</v>
      </c>
      <c r="D46" s="2">
        <v>2</v>
      </c>
      <c r="E46" s="2" t="s">
        <v>68</v>
      </c>
      <c r="F46" s="8">
        <f>SUM(Tableau1[[#This Row],[C.H.U. DE BREST]:[G.H. RANCE EMERAUDE 
(SAINT-MALO - DINAN - CANCALE)]])</f>
        <v>21</v>
      </c>
      <c r="G46" s="29">
        <f t="shared" si="1"/>
        <v>84</v>
      </c>
      <c r="H46" s="7"/>
      <c r="I46" s="7">
        <v>1</v>
      </c>
      <c r="J46" s="7"/>
      <c r="K46" s="7"/>
      <c r="L46" s="6"/>
      <c r="M46" s="12"/>
      <c r="N46" s="14"/>
      <c r="O46" s="14"/>
      <c r="P46" s="7">
        <v>20</v>
      </c>
      <c r="Q46" s="7"/>
      <c r="R46" s="7"/>
      <c r="S46" s="7"/>
      <c r="T46" s="6"/>
      <c r="U46" s="6"/>
      <c r="V46" s="12"/>
      <c r="W46" s="14"/>
    </row>
    <row r="47" spans="1:23" ht="39.950000000000003" customHeight="1" x14ac:dyDescent="0.25">
      <c r="A47" s="47"/>
      <c r="B47" s="48">
        <v>17</v>
      </c>
      <c r="C47" s="2" t="s">
        <v>48</v>
      </c>
      <c r="D47" s="2">
        <v>3</v>
      </c>
      <c r="E47" s="2" t="s">
        <v>66</v>
      </c>
      <c r="F47" s="8">
        <f>SUM(Tableau1[[#This Row],[C.H.U. DE BREST]:[G.H. RANCE EMERAUDE 
(SAINT-MALO - DINAN - CANCALE)]])</f>
        <v>1</v>
      </c>
      <c r="G47" s="29">
        <f t="shared" si="1"/>
        <v>4</v>
      </c>
      <c r="H47" s="7"/>
      <c r="I47" s="7">
        <v>1</v>
      </c>
      <c r="J47" s="7"/>
      <c r="K47" s="7"/>
      <c r="L47" s="6"/>
      <c r="M47" s="12"/>
      <c r="N47" s="14"/>
      <c r="O47" s="14"/>
      <c r="P47" s="7"/>
      <c r="Q47" s="7"/>
      <c r="R47" s="7"/>
      <c r="S47" s="7"/>
      <c r="T47" s="6"/>
      <c r="U47" s="6"/>
      <c r="V47" s="12"/>
      <c r="W47" s="14"/>
    </row>
    <row r="48" spans="1:23" ht="39.950000000000003" customHeight="1" x14ac:dyDescent="0.25">
      <c r="A48" s="47"/>
      <c r="B48" s="48">
        <v>18</v>
      </c>
      <c r="C48" s="2" t="s">
        <v>49</v>
      </c>
      <c r="D48" s="2">
        <v>1</v>
      </c>
      <c r="E48" s="2" t="s">
        <v>65</v>
      </c>
      <c r="F48" s="8">
        <f>SUM(Tableau1[[#This Row],[C.H.U. DE BREST]:[G.H. RANCE EMERAUDE 
(SAINT-MALO - DINAN - CANCALE)]])</f>
        <v>233</v>
      </c>
      <c r="G48" s="29">
        <f t="shared" si="1"/>
        <v>932</v>
      </c>
      <c r="H48" s="7"/>
      <c r="I48" s="7">
        <v>1</v>
      </c>
      <c r="J48" s="7"/>
      <c r="K48" s="7"/>
      <c r="L48" s="6"/>
      <c r="M48" s="12">
        <v>170</v>
      </c>
      <c r="N48" s="14"/>
      <c r="O48" s="14"/>
      <c r="P48" s="7"/>
      <c r="Q48" s="7"/>
      <c r="R48" s="7"/>
      <c r="S48" s="7"/>
      <c r="T48" s="6">
        <v>50</v>
      </c>
      <c r="U48" s="6"/>
      <c r="V48" s="12">
        <v>12</v>
      </c>
      <c r="W48" s="14"/>
    </row>
    <row r="49" spans="1:23" ht="39.950000000000003" customHeight="1" x14ac:dyDescent="0.25">
      <c r="A49" s="47"/>
      <c r="B49" s="48">
        <v>18</v>
      </c>
      <c r="C49" s="2" t="s">
        <v>49</v>
      </c>
      <c r="D49" s="2">
        <v>2</v>
      </c>
      <c r="E49" s="2" t="s">
        <v>68</v>
      </c>
      <c r="F49" s="8">
        <f>SUM(Tableau1[[#This Row],[C.H.U. DE BREST]:[G.H. RANCE EMERAUDE 
(SAINT-MALO - DINAN - CANCALE)]])</f>
        <v>268</v>
      </c>
      <c r="G49" s="29">
        <f t="shared" si="1"/>
        <v>1072</v>
      </c>
      <c r="H49" s="7">
        <v>100</v>
      </c>
      <c r="I49" s="7">
        <v>1</v>
      </c>
      <c r="J49" s="7">
        <v>48</v>
      </c>
      <c r="K49" s="7"/>
      <c r="L49" s="6">
        <v>107</v>
      </c>
      <c r="M49" s="12"/>
      <c r="N49" s="14"/>
      <c r="O49" s="14"/>
      <c r="P49" s="7"/>
      <c r="Q49" s="7"/>
      <c r="R49" s="7"/>
      <c r="S49" s="7"/>
      <c r="T49" s="6"/>
      <c r="U49" s="6"/>
      <c r="V49" s="12">
        <v>12</v>
      </c>
      <c r="W49" s="14"/>
    </row>
    <row r="50" spans="1:23" ht="39.950000000000003" customHeight="1" x14ac:dyDescent="0.25">
      <c r="A50" s="47"/>
      <c r="B50" s="48">
        <v>18</v>
      </c>
      <c r="C50" s="2" t="s">
        <v>49</v>
      </c>
      <c r="D50" s="2">
        <v>3</v>
      </c>
      <c r="E50" s="2" t="s">
        <v>66</v>
      </c>
      <c r="F50" s="8">
        <f>SUM(Tableau1[[#This Row],[C.H.U. DE BREST]:[G.H. RANCE EMERAUDE 
(SAINT-MALO - DINAN - CANCALE)]])</f>
        <v>168</v>
      </c>
      <c r="G50" s="29">
        <f t="shared" si="1"/>
        <v>672</v>
      </c>
      <c r="H50" s="7"/>
      <c r="I50" s="7">
        <v>8</v>
      </c>
      <c r="J50" s="7"/>
      <c r="K50" s="7"/>
      <c r="L50" s="6"/>
      <c r="M50" s="12">
        <v>50</v>
      </c>
      <c r="N50" s="14">
        <v>10</v>
      </c>
      <c r="O50" s="14"/>
      <c r="P50" s="7">
        <v>25</v>
      </c>
      <c r="Q50" s="7">
        <v>15</v>
      </c>
      <c r="R50" s="7"/>
      <c r="S50" s="7">
        <v>10</v>
      </c>
      <c r="T50" s="6"/>
      <c r="U50" s="6">
        <v>10</v>
      </c>
      <c r="V50" s="12">
        <v>20</v>
      </c>
      <c r="W50" s="14">
        <v>20</v>
      </c>
    </row>
    <row r="51" spans="1:23" x14ac:dyDescent="0.25">
      <c r="A51" s="24"/>
      <c r="B51" s="4"/>
      <c r="C51" s="24"/>
      <c r="D51" s="4"/>
      <c r="E51" s="24"/>
      <c r="F51" s="23">
        <f>SUBTOTAL(109,Tableau1[QUANTITE TOTALE
ESTIMATIVE])</f>
        <v>51625</v>
      </c>
      <c r="G51" s="23">
        <f>SUBTOTAL(109,Tableau1[QUANTITE TOTALE
MAXIMALE
(coefficient 4)])</f>
        <v>206500</v>
      </c>
      <c r="H51" s="23">
        <f>SUBTOTAL(9,Tableau1[C.H.U. DE BREST])</f>
        <v>19980</v>
      </c>
      <c r="I51" s="23">
        <f>SUBTOTAL(9,Tableau1[C.H. DES PAYS
DE MORLAIX])</f>
        <v>1818</v>
      </c>
      <c r="J51" s="23">
        <f>SUBTOTAL(9,Tableau1[C.H. FERDINAND GRALL
(LANDERNEAU)])</f>
        <v>721</v>
      </c>
      <c r="K51" s="23">
        <f>SUBTOTAL(9,Tableau1[ C.H. DE LA PRESQU''ÎLE
DE CROZON])</f>
        <v>180</v>
      </c>
      <c r="L51" s="23">
        <f>SUBTOTAL(9,Tableau1[ C.H.I. DE CORNOUAILLE
(QUIMPER-CONCARNEAU)])</f>
        <v>5087</v>
      </c>
      <c r="M51" s="23">
        <f>SUBTOTAL(9,Tableau1[ G.H. BRETAGNE SUD
(LORIENT-CAUDAN
-QUIMPERLE)])</f>
        <v>4700</v>
      </c>
      <c r="N51" s="23">
        <f>SUBTOTAL(9,Tableau1[ C.H. SIMONE VEIL
(VITRE)])</f>
        <v>190</v>
      </c>
      <c r="O51" s="23">
        <f>SUBTOTAL(9,Tableau1[ C.H. SAINT-JEAN
(LA GUERCHE
DE BRETAGNE)])</f>
        <v>14</v>
      </c>
      <c r="P51" s="23">
        <f>SUBTOTAL(9,Tableau1[ C.H. YVES LE FOLL
(SAINT-BRIEUC - PAIMPOL - TREGUIER)])</f>
        <v>6805</v>
      </c>
      <c r="Q51" s="23">
        <f>SUBTOTAL(9,Tableau1[ C.H. DE GUINGAMP ])</f>
        <v>1095</v>
      </c>
      <c r="R51" s="23">
        <f>SUBTOTAL(9,Tableau1[ C.H. DU PENTHIEVRE ET DU POUDOUVRE (LAMBALLE) ])</f>
        <v>45</v>
      </c>
      <c r="S51" s="23">
        <f>SUBTOTAL(9,Tableau1[ C.H. PIERRE LE DAMANY
(LANNION-TRESTEL) ])</f>
        <v>940</v>
      </c>
      <c r="T51" s="23">
        <f>SUBTOTAL(9,Tableau1[ C.H. BRETAGNE ATLANTIQUE
(VANNES) +  
C.H. DE BELLE ÎLE EN MER
(YVES LANCO) ])</f>
        <v>5120</v>
      </c>
      <c r="U51" s="23">
        <f>SUBTOTAL(9,Tableau1[ C.H. ALPHONSE GUERIN
(PLOERMEL +  E.H.P.A.D. DE MALESTROIT + JOSSELIN)])</f>
        <v>175</v>
      </c>
      <c r="V51" s="23">
        <f>SUBTOTAL(9,Tableau1[ C.H. DU CENTRE-BRETAGNE
(PONTIVY)])</f>
        <v>2154</v>
      </c>
      <c r="W51" s="23">
        <f>SUBTOTAL(9,Tableau1[G.H. RANCE EMERAUDE 
(SAINT-MALO - DINAN - CANCALE)])</f>
        <v>2601</v>
      </c>
    </row>
  </sheetData>
  <sheetProtection algorithmName="SHA-512" hashValue="ezO2zW0cHwWWU1PdQKQjqCbFjRrEN6X8cQ661305W6PNz3oApr9Khz4mDw9iaojQwL/Q6lQYy0MHU+NvG6g9Dw==" saltValue="WjZMf17bLphIoYUuW3tYQA==" spinCount="100000" sheet="1" objects="1" scenarios="1" formatCells="0" formatColumns="0" formatRows="0" sort="0" autoFilter="0"/>
  <mergeCells count="9">
    <mergeCell ref="A1:G1"/>
    <mergeCell ref="A2:G2"/>
    <mergeCell ref="A5:G5"/>
    <mergeCell ref="N7:O7"/>
    <mergeCell ref="P7:S7"/>
    <mergeCell ref="T7:U7"/>
    <mergeCell ref="A3:G3"/>
    <mergeCell ref="H7:K7"/>
    <mergeCell ref="A7:G7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51"/>
  <sheetViews>
    <sheetView showGridLines="0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activeCell="D18" sqref="D18"/>
    </sheetView>
  </sheetViews>
  <sheetFormatPr baseColWidth="10" defaultRowHeight="15" outlineLevelCol="1" x14ac:dyDescent="0.25"/>
  <cols>
    <col min="1" max="1" width="30.7109375" style="37" hidden="1" customWidth="1" outlineLevel="1"/>
    <col min="2" max="2" width="9.7109375" style="1" bestFit="1" customWidth="1" collapsed="1"/>
    <col min="3" max="3" width="60.7109375" style="37" customWidth="1"/>
    <col min="4" max="4" width="15.140625" style="1" bestFit="1" customWidth="1"/>
    <col min="5" max="5" width="60.7109375" style="37" customWidth="1"/>
    <col min="6" max="6" width="30.140625" style="5" bestFit="1" customWidth="1"/>
    <col min="7" max="7" width="40.140625" style="16" bestFit="1" customWidth="1"/>
    <col min="8" max="16384" width="11.42578125" style="1"/>
  </cols>
  <sheetData>
    <row r="1" spans="1:7" ht="26.25" x14ac:dyDescent="0.25">
      <c r="A1" s="59" t="s">
        <v>23</v>
      </c>
      <c r="B1" s="59"/>
      <c r="C1" s="59"/>
      <c r="D1" s="59"/>
      <c r="E1" s="59"/>
      <c r="F1" s="59"/>
      <c r="G1" s="17"/>
    </row>
    <row r="2" spans="1:7" ht="23.25" x14ac:dyDescent="0.25">
      <c r="A2" s="60" t="s">
        <v>17</v>
      </c>
      <c r="B2" s="60"/>
      <c r="C2" s="60"/>
      <c r="D2" s="60"/>
      <c r="E2" s="60"/>
      <c r="F2" s="60"/>
      <c r="G2" s="18"/>
    </row>
    <row r="3" spans="1:7" ht="23.25" x14ac:dyDescent="0.25">
      <c r="A3" s="57" t="s">
        <v>74</v>
      </c>
      <c r="B3" s="57"/>
      <c r="C3" s="57"/>
      <c r="D3" s="57"/>
      <c r="E3" s="57"/>
      <c r="F3" s="57"/>
      <c r="G3" s="18"/>
    </row>
    <row r="4" spans="1:7" x14ac:dyDescent="0.25">
      <c r="A4" s="41"/>
      <c r="B4" s="20"/>
      <c r="C4" s="41"/>
      <c r="D4" s="20"/>
      <c r="E4" s="41"/>
      <c r="F4" s="54"/>
    </row>
    <row r="5" spans="1:7" ht="15.75" x14ac:dyDescent="0.25">
      <c r="A5" s="61" t="s">
        <v>22</v>
      </c>
      <c r="B5" s="61"/>
      <c r="C5" s="61"/>
      <c r="D5" s="61"/>
      <c r="E5" s="61"/>
      <c r="F5" s="61"/>
    </row>
    <row r="7" spans="1:7" s="28" customFormat="1" ht="21" customHeight="1" x14ac:dyDescent="0.35">
      <c r="A7" s="58" t="s">
        <v>7</v>
      </c>
      <c r="B7" s="58"/>
      <c r="C7" s="58"/>
      <c r="D7" s="58"/>
      <c r="E7" s="58"/>
      <c r="F7" s="58"/>
      <c r="G7" s="44" t="s">
        <v>6</v>
      </c>
    </row>
    <row r="8" spans="1:7" s="4" customFormat="1" ht="30" x14ac:dyDescent="0.25">
      <c r="A8" s="42" t="s">
        <v>5</v>
      </c>
      <c r="B8" s="21" t="s">
        <v>0</v>
      </c>
      <c r="C8" s="26" t="s">
        <v>1</v>
      </c>
      <c r="D8" s="21" t="s">
        <v>2</v>
      </c>
      <c r="E8" s="26" t="s">
        <v>3</v>
      </c>
      <c r="F8" s="22" t="s">
        <v>24</v>
      </c>
      <c r="G8" s="9" t="s">
        <v>8</v>
      </c>
    </row>
    <row r="9" spans="1:7" ht="39.950000000000003" customHeight="1" x14ac:dyDescent="0.25">
      <c r="A9" s="39"/>
      <c r="B9" s="3">
        <v>1</v>
      </c>
      <c r="C9" s="2" t="s">
        <v>34</v>
      </c>
      <c r="D9" s="2">
        <v>1</v>
      </c>
      <c r="E9" s="2" t="s">
        <v>50</v>
      </c>
      <c r="F9" s="8">
        <f t="shared" ref="F9:F50" si="0">+SUM(G9:G9)</f>
        <v>1</v>
      </c>
      <c r="G9" s="15">
        <v>1</v>
      </c>
    </row>
    <row r="10" spans="1:7" ht="39.950000000000003" customHeight="1" x14ac:dyDescent="0.25">
      <c r="A10" s="39"/>
      <c r="B10" s="3">
        <v>1</v>
      </c>
      <c r="C10" s="2" t="s">
        <v>34</v>
      </c>
      <c r="D10" s="2">
        <v>2</v>
      </c>
      <c r="E10" s="2" t="s">
        <v>51</v>
      </c>
      <c r="F10" s="8">
        <f t="shared" si="0"/>
        <v>1</v>
      </c>
      <c r="G10" s="15">
        <v>1</v>
      </c>
    </row>
    <row r="11" spans="1:7" ht="39.950000000000003" customHeight="1" x14ac:dyDescent="0.25">
      <c r="A11" s="39"/>
      <c r="B11" s="3">
        <v>2</v>
      </c>
      <c r="C11" s="2" t="s">
        <v>35</v>
      </c>
      <c r="D11" s="2">
        <v>1</v>
      </c>
      <c r="E11" s="2" t="s">
        <v>52</v>
      </c>
      <c r="F11" s="8">
        <f t="shared" si="0"/>
        <v>1</v>
      </c>
      <c r="G11" s="15">
        <v>1</v>
      </c>
    </row>
    <row r="12" spans="1:7" ht="39.950000000000003" customHeight="1" x14ac:dyDescent="0.25">
      <c r="A12" s="39"/>
      <c r="B12" s="3">
        <v>2</v>
      </c>
      <c r="C12" s="2" t="s">
        <v>35</v>
      </c>
      <c r="D12" s="2">
        <v>2</v>
      </c>
      <c r="E12" s="2" t="s">
        <v>50</v>
      </c>
      <c r="F12" s="8">
        <f t="shared" si="0"/>
        <v>1</v>
      </c>
      <c r="G12" s="15">
        <v>1</v>
      </c>
    </row>
    <row r="13" spans="1:7" ht="39.950000000000003" customHeight="1" x14ac:dyDescent="0.25">
      <c r="A13" s="39"/>
      <c r="B13" s="3">
        <v>2</v>
      </c>
      <c r="C13" s="2" t="s">
        <v>35</v>
      </c>
      <c r="D13" s="2">
        <v>3</v>
      </c>
      <c r="E13" s="2" t="s">
        <v>51</v>
      </c>
      <c r="F13" s="8">
        <f t="shared" si="0"/>
        <v>1</v>
      </c>
      <c r="G13" s="15">
        <v>1</v>
      </c>
    </row>
    <row r="14" spans="1:7" ht="39.950000000000003" customHeight="1" x14ac:dyDescent="0.25">
      <c r="A14" s="39"/>
      <c r="B14" s="3">
        <v>3</v>
      </c>
      <c r="C14" s="2" t="s">
        <v>35</v>
      </c>
      <c r="D14" s="2">
        <v>1</v>
      </c>
      <c r="E14" s="2" t="s">
        <v>53</v>
      </c>
      <c r="F14" s="8">
        <f t="shared" si="0"/>
        <v>1</v>
      </c>
      <c r="G14" s="15">
        <v>1</v>
      </c>
    </row>
    <row r="15" spans="1:7" ht="39.950000000000003" customHeight="1" x14ac:dyDescent="0.25">
      <c r="A15" s="39"/>
      <c r="B15" s="3">
        <v>4</v>
      </c>
      <c r="C15" s="2" t="s">
        <v>36</v>
      </c>
      <c r="D15" s="2">
        <v>1</v>
      </c>
      <c r="E15" s="2" t="s">
        <v>54</v>
      </c>
      <c r="F15" s="8">
        <f t="shared" si="0"/>
        <v>1</v>
      </c>
      <c r="G15" s="15">
        <v>1</v>
      </c>
    </row>
    <row r="16" spans="1:7" ht="39.950000000000003" customHeight="1" x14ac:dyDescent="0.25">
      <c r="A16" s="39"/>
      <c r="B16" s="3">
        <v>4</v>
      </c>
      <c r="C16" s="2" t="s">
        <v>36</v>
      </c>
      <c r="D16" s="2">
        <v>2</v>
      </c>
      <c r="E16" s="2" t="s">
        <v>52</v>
      </c>
      <c r="F16" s="8">
        <f t="shared" si="0"/>
        <v>1</v>
      </c>
      <c r="G16" s="15">
        <v>1</v>
      </c>
    </row>
    <row r="17" spans="1:7" ht="39.950000000000003" customHeight="1" x14ac:dyDescent="0.25">
      <c r="A17" s="39"/>
      <c r="B17" s="3">
        <v>4</v>
      </c>
      <c r="C17" s="2" t="s">
        <v>36</v>
      </c>
      <c r="D17" s="2">
        <v>3</v>
      </c>
      <c r="E17" s="2" t="s">
        <v>50</v>
      </c>
      <c r="F17" s="8">
        <f t="shared" si="0"/>
        <v>1</v>
      </c>
      <c r="G17" s="15">
        <v>1</v>
      </c>
    </row>
    <row r="18" spans="1:7" ht="39.950000000000003" customHeight="1" x14ac:dyDescent="0.25">
      <c r="A18" s="39"/>
      <c r="B18" s="3">
        <v>4</v>
      </c>
      <c r="C18" s="2" t="s">
        <v>36</v>
      </c>
      <c r="D18" s="2">
        <v>4</v>
      </c>
      <c r="E18" s="2" t="s">
        <v>51</v>
      </c>
      <c r="F18" s="8">
        <f t="shared" si="0"/>
        <v>1</v>
      </c>
      <c r="G18" s="15">
        <v>1</v>
      </c>
    </row>
    <row r="19" spans="1:7" ht="39.950000000000003" customHeight="1" x14ac:dyDescent="0.25">
      <c r="A19" s="39"/>
      <c r="B19" s="3">
        <v>5</v>
      </c>
      <c r="C19" s="2" t="s">
        <v>37</v>
      </c>
      <c r="D19" s="2">
        <v>1</v>
      </c>
      <c r="E19" s="2" t="s">
        <v>52</v>
      </c>
      <c r="F19" s="8">
        <f t="shared" si="0"/>
        <v>1</v>
      </c>
      <c r="G19" s="15">
        <v>1</v>
      </c>
    </row>
    <row r="20" spans="1:7" ht="39.950000000000003" customHeight="1" x14ac:dyDescent="0.25">
      <c r="A20" s="39"/>
      <c r="B20" s="3">
        <v>5</v>
      </c>
      <c r="C20" s="2" t="s">
        <v>37</v>
      </c>
      <c r="D20" s="2">
        <v>2</v>
      </c>
      <c r="E20" s="2" t="s">
        <v>50</v>
      </c>
      <c r="F20" s="8">
        <f t="shared" si="0"/>
        <v>1</v>
      </c>
      <c r="G20" s="15">
        <v>1</v>
      </c>
    </row>
    <row r="21" spans="1:7" ht="39.950000000000003" customHeight="1" x14ac:dyDescent="0.25">
      <c r="A21" s="39"/>
      <c r="B21" s="3">
        <v>5</v>
      </c>
      <c r="C21" s="2" t="s">
        <v>37</v>
      </c>
      <c r="D21" s="2">
        <v>3</v>
      </c>
      <c r="E21" s="2" t="s">
        <v>51</v>
      </c>
      <c r="F21" s="8">
        <f t="shared" si="0"/>
        <v>1</v>
      </c>
      <c r="G21" s="15">
        <v>1</v>
      </c>
    </row>
    <row r="22" spans="1:7" ht="39.950000000000003" customHeight="1" x14ac:dyDescent="0.25">
      <c r="A22" s="39"/>
      <c r="B22" s="3">
        <v>6</v>
      </c>
      <c r="C22" s="2" t="s">
        <v>38</v>
      </c>
      <c r="D22" s="2">
        <v>1</v>
      </c>
      <c r="E22" s="2" t="s">
        <v>52</v>
      </c>
      <c r="F22" s="8">
        <f t="shared" si="0"/>
        <v>1</v>
      </c>
      <c r="G22" s="15">
        <v>1</v>
      </c>
    </row>
    <row r="23" spans="1:7" ht="39.950000000000003" customHeight="1" x14ac:dyDescent="0.25">
      <c r="A23" s="39"/>
      <c r="B23" s="3">
        <v>6</v>
      </c>
      <c r="C23" s="2" t="s">
        <v>38</v>
      </c>
      <c r="D23" s="2">
        <v>2</v>
      </c>
      <c r="E23" s="2" t="s">
        <v>50</v>
      </c>
      <c r="F23" s="8">
        <f t="shared" si="0"/>
        <v>1</v>
      </c>
      <c r="G23" s="15">
        <v>1</v>
      </c>
    </row>
    <row r="24" spans="1:7" ht="39.950000000000003" customHeight="1" x14ac:dyDescent="0.25">
      <c r="A24" s="39"/>
      <c r="B24" s="3">
        <v>6</v>
      </c>
      <c r="C24" s="2" t="s">
        <v>38</v>
      </c>
      <c r="D24" s="2">
        <v>3</v>
      </c>
      <c r="E24" s="2" t="s">
        <v>51</v>
      </c>
      <c r="F24" s="8">
        <f t="shared" si="0"/>
        <v>1</v>
      </c>
      <c r="G24" s="15">
        <v>1</v>
      </c>
    </row>
    <row r="25" spans="1:7" ht="39.950000000000003" customHeight="1" x14ac:dyDescent="0.25">
      <c r="A25" s="39"/>
      <c r="B25" s="3">
        <v>7</v>
      </c>
      <c r="C25" s="2" t="s">
        <v>39</v>
      </c>
      <c r="D25" s="2">
        <v>1</v>
      </c>
      <c r="E25" s="2" t="s">
        <v>52</v>
      </c>
      <c r="F25" s="8">
        <f t="shared" si="0"/>
        <v>1</v>
      </c>
      <c r="G25" s="15">
        <v>1</v>
      </c>
    </row>
    <row r="26" spans="1:7" ht="39.950000000000003" customHeight="1" x14ac:dyDescent="0.25">
      <c r="A26" s="39"/>
      <c r="B26" s="3">
        <v>7</v>
      </c>
      <c r="C26" s="2" t="s">
        <v>39</v>
      </c>
      <c r="D26" s="2">
        <v>2</v>
      </c>
      <c r="E26" s="2" t="s">
        <v>50</v>
      </c>
      <c r="F26" s="8">
        <f t="shared" si="0"/>
        <v>1</v>
      </c>
      <c r="G26" s="15">
        <v>1</v>
      </c>
    </row>
    <row r="27" spans="1:7" ht="39.950000000000003" customHeight="1" x14ac:dyDescent="0.25">
      <c r="A27" s="39"/>
      <c r="B27" s="3">
        <v>7</v>
      </c>
      <c r="C27" s="2" t="s">
        <v>39</v>
      </c>
      <c r="D27" s="2">
        <v>3</v>
      </c>
      <c r="E27" s="2" t="s">
        <v>51</v>
      </c>
      <c r="F27" s="8">
        <f t="shared" si="0"/>
        <v>1</v>
      </c>
      <c r="G27" s="15">
        <v>1</v>
      </c>
    </row>
    <row r="28" spans="1:7" ht="39.950000000000003" customHeight="1" x14ac:dyDescent="0.25">
      <c r="A28" s="39"/>
      <c r="B28" s="3">
        <v>8</v>
      </c>
      <c r="C28" s="2" t="s">
        <v>40</v>
      </c>
      <c r="D28" s="2">
        <v>1</v>
      </c>
      <c r="E28" s="2" t="s">
        <v>55</v>
      </c>
      <c r="F28" s="8">
        <f t="shared" si="0"/>
        <v>1</v>
      </c>
      <c r="G28" s="15">
        <v>1</v>
      </c>
    </row>
    <row r="29" spans="1:7" ht="39.950000000000003" customHeight="1" x14ac:dyDescent="0.25">
      <c r="A29" s="39"/>
      <c r="B29" s="3">
        <v>9</v>
      </c>
      <c r="C29" s="2" t="s">
        <v>40</v>
      </c>
      <c r="D29" s="2">
        <v>1</v>
      </c>
      <c r="E29" s="2" t="s">
        <v>56</v>
      </c>
      <c r="F29" s="8">
        <f t="shared" si="0"/>
        <v>1</v>
      </c>
      <c r="G29" s="15">
        <v>1</v>
      </c>
    </row>
    <row r="30" spans="1:7" ht="39.950000000000003" customHeight="1" x14ac:dyDescent="0.25">
      <c r="A30" s="39"/>
      <c r="B30" s="3">
        <v>9</v>
      </c>
      <c r="C30" s="2" t="s">
        <v>40</v>
      </c>
      <c r="D30" s="2">
        <v>2</v>
      </c>
      <c r="E30" s="2" t="s">
        <v>57</v>
      </c>
      <c r="F30" s="8">
        <f t="shared" si="0"/>
        <v>1</v>
      </c>
      <c r="G30" s="15">
        <v>1</v>
      </c>
    </row>
    <row r="31" spans="1:7" ht="39.950000000000003" customHeight="1" x14ac:dyDescent="0.25">
      <c r="A31" s="39"/>
      <c r="B31" s="3">
        <v>10</v>
      </c>
      <c r="C31" s="2" t="s">
        <v>41</v>
      </c>
      <c r="D31" s="2">
        <v>1</v>
      </c>
      <c r="E31" s="2" t="s">
        <v>58</v>
      </c>
      <c r="F31" s="8">
        <f t="shared" si="0"/>
        <v>1</v>
      </c>
      <c r="G31" s="15">
        <v>1</v>
      </c>
    </row>
    <row r="32" spans="1:7" ht="39.950000000000003" customHeight="1" x14ac:dyDescent="0.25">
      <c r="A32" s="39"/>
      <c r="B32" s="3">
        <v>10</v>
      </c>
      <c r="C32" s="2" t="s">
        <v>41</v>
      </c>
      <c r="D32" s="2">
        <v>2</v>
      </c>
      <c r="E32" s="2" t="s">
        <v>59</v>
      </c>
      <c r="F32" s="8">
        <f t="shared" si="0"/>
        <v>1</v>
      </c>
      <c r="G32" s="15">
        <v>1</v>
      </c>
    </row>
    <row r="33" spans="1:7" ht="39.950000000000003" customHeight="1" x14ac:dyDescent="0.25">
      <c r="A33" s="39"/>
      <c r="B33" s="3">
        <v>11</v>
      </c>
      <c r="C33" s="2" t="s">
        <v>42</v>
      </c>
      <c r="D33" s="2">
        <v>1</v>
      </c>
      <c r="E33" s="2" t="s">
        <v>60</v>
      </c>
      <c r="F33" s="8">
        <f t="shared" si="0"/>
        <v>1</v>
      </c>
      <c r="G33" s="15">
        <v>1</v>
      </c>
    </row>
    <row r="34" spans="1:7" ht="39.950000000000003" customHeight="1" x14ac:dyDescent="0.25">
      <c r="A34" s="39"/>
      <c r="B34" s="3">
        <v>11</v>
      </c>
      <c r="C34" s="2" t="s">
        <v>42</v>
      </c>
      <c r="D34" s="2">
        <v>2</v>
      </c>
      <c r="E34" s="2" t="s">
        <v>60</v>
      </c>
      <c r="F34" s="8">
        <f t="shared" si="0"/>
        <v>1</v>
      </c>
      <c r="G34" s="15">
        <v>1</v>
      </c>
    </row>
    <row r="35" spans="1:7" ht="39.950000000000003" customHeight="1" x14ac:dyDescent="0.25">
      <c r="A35" s="39"/>
      <c r="B35" s="3">
        <v>11</v>
      </c>
      <c r="C35" s="2" t="s">
        <v>42</v>
      </c>
      <c r="D35" s="2">
        <v>3</v>
      </c>
      <c r="E35" s="2" t="s">
        <v>61</v>
      </c>
      <c r="F35" s="8">
        <f t="shared" si="0"/>
        <v>1</v>
      </c>
      <c r="G35" s="15">
        <v>1</v>
      </c>
    </row>
    <row r="36" spans="1:7" ht="39.950000000000003" customHeight="1" x14ac:dyDescent="0.25">
      <c r="A36" s="39"/>
      <c r="B36" s="3">
        <v>12</v>
      </c>
      <c r="C36" s="2" t="s">
        <v>43</v>
      </c>
      <c r="D36" s="2">
        <v>1</v>
      </c>
      <c r="E36" s="2" t="s">
        <v>62</v>
      </c>
      <c r="F36" s="8">
        <f t="shared" si="0"/>
        <v>1</v>
      </c>
      <c r="G36" s="15">
        <v>1</v>
      </c>
    </row>
    <row r="37" spans="1:7" ht="39.950000000000003" customHeight="1" x14ac:dyDescent="0.25">
      <c r="A37" s="39"/>
      <c r="B37" s="3">
        <v>12</v>
      </c>
      <c r="C37" s="2" t="s">
        <v>43</v>
      </c>
      <c r="D37" s="2">
        <v>2</v>
      </c>
      <c r="E37" s="2" t="s">
        <v>63</v>
      </c>
      <c r="F37" s="8">
        <f t="shared" si="0"/>
        <v>1</v>
      </c>
      <c r="G37" s="15">
        <v>1</v>
      </c>
    </row>
    <row r="38" spans="1:7" ht="39.950000000000003" customHeight="1" x14ac:dyDescent="0.25">
      <c r="A38" s="39"/>
      <c r="B38" s="3">
        <v>12</v>
      </c>
      <c r="C38" s="2" t="s">
        <v>43</v>
      </c>
      <c r="D38" s="2">
        <v>3</v>
      </c>
      <c r="E38" s="2" t="s">
        <v>64</v>
      </c>
      <c r="F38" s="8">
        <f t="shared" si="0"/>
        <v>1</v>
      </c>
      <c r="G38" s="15">
        <v>1</v>
      </c>
    </row>
    <row r="39" spans="1:7" ht="39.950000000000003" customHeight="1" x14ac:dyDescent="0.25">
      <c r="A39" s="39"/>
      <c r="B39" s="3">
        <v>13</v>
      </c>
      <c r="C39" s="2" t="s">
        <v>44</v>
      </c>
      <c r="D39" s="2">
        <v>1</v>
      </c>
      <c r="E39" s="2" t="s">
        <v>65</v>
      </c>
      <c r="F39" s="8">
        <f t="shared" si="0"/>
        <v>1</v>
      </c>
      <c r="G39" s="15">
        <v>1</v>
      </c>
    </row>
    <row r="40" spans="1:7" ht="39.950000000000003" customHeight="1" x14ac:dyDescent="0.25">
      <c r="A40" s="39"/>
      <c r="B40" s="3">
        <v>14</v>
      </c>
      <c r="C40" s="2" t="s">
        <v>45</v>
      </c>
      <c r="D40" s="2">
        <v>1</v>
      </c>
      <c r="E40" s="2" t="s">
        <v>66</v>
      </c>
      <c r="F40" s="8">
        <f t="shared" si="0"/>
        <v>1</v>
      </c>
      <c r="G40" s="15">
        <v>1</v>
      </c>
    </row>
    <row r="41" spans="1:7" ht="39.950000000000003" customHeight="1" x14ac:dyDescent="0.25">
      <c r="A41" s="39"/>
      <c r="B41" s="3">
        <v>14</v>
      </c>
      <c r="C41" s="2" t="s">
        <v>45</v>
      </c>
      <c r="D41" s="2">
        <v>2</v>
      </c>
      <c r="E41" s="2" t="s">
        <v>67</v>
      </c>
      <c r="F41" s="8">
        <f t="shared" si="0"/>
        <v>1</v>
      </c>
      <c r="G41" s="15">
        <v>1</v>
      </c>
    </row>
    <row r="42" spans="1:7" ht="39.950000000000003" customHeight="1" x14ac:dyDescent="0.25">
      <c r="A42" s="39"/>
      <c r="B42" s="3">
        <v>15</v>
      </c>
      <c r="C42" s="2" t="s">
        <v>46</v>
      </c>
      <c r="D42" s="2">
        <v>1</v>
      </c>
      <c r="E42" s="2" t="s">
        <v>65</v>
      </c>
      <c r="F42" s="8">
        <f t="shared" si="0"/>
        <v>1</v>
      </c>
      <c r="G42" s="15">
        <v>1</v>
      </c>
    </row>
    <row r="43" spans="1:7" ht="39.950000000000003" customHeight="1" x14ac:dyDescent="0.25">
      <c r="A43" s="39"/>
      <c r="B43" s="3">
        <v>15</v>
      </c>
      <c r="C43" s="2" t="s">
        <v>46</v>
      </c>
      <c r="D43" s="2">
        <v>2</v>
      </c>
      <c r="E43" s="2" t="s">
        <v>68</v>
      </c>
      <c r="F43" s="8">
        <f t="shared" si="0"/>
        <v>1</v>
      </c>
      <c r="G43" s="15">
        <v>1</v>
      </c>
    </row>
    <row r="44" spans="1:7" ht="39.950000000000003" customHeight="1" x14ac:dyDescent="0.25">
      <c r="A44" s="39"/>
      <c r="B44" s="3">
        <v>16</v>
      </c>
      <c r="C44" s="2" t="s">
        <v>47</v>
      </c>
      <c r="D44" s="2">
        <v>1</v>
      </c>
      <c r="E44" s="2" t="s">
        <v>66</v>
      </c>
      <c r="F44" s="8">
        <f t="shared" si="0"/>
        <v>1</v>
      </c>
      <c r="G44" s="15">
        <v>1</v>
      </c>
    </row>
    <row r="45" spans="1:7" ht="39.950000000000003" customHeight="1" x14ac:dyDescent="0.25">
      <c r="A45" s="39"/>
      <c r="B45" s="3">
        <v>17</v>
      </c>
      <c r="C45" s="2" t="s">
        <v>48</v>
      </c>
      <c r="D45" s="2">
        <v>1</v>
      </c>
      <c r="E45" s="2" t="s">
        <v>65</v>
      </c>
      <c r="F45" s="8">
        <f t="shared" si="0"/>
        <v>1</v>
      </c>
      <c r="G45" s="15">
        <v>1</v>
      </c>
    </row>
    <row r="46" spans="1:7" ht="39.950000000000003" customHeight="1" x14ac:dyDescent="0.25">
      <c r="A46" s="39"/>
      <c r="B46" s="3">
        <v>17</v>
      </c>
      <c r="C46" s="2" t="s">
        <v>48</v>
      </c>
      <c r="D46" s="2">
        <v>2</v>
      </c>
      <c r="E46" s="2" t="s">
        <v>68</v>
      </c>
      <c r="F46" s="8">
        <f t="shared" si="0"/>
        <v>1</v>
      </c>
      <c r="G46" s="15">
        <v>1</v>
      </c>
    </row>
    <row r="47" spans="1:7" ht="39.950000000000003" customHeight="1" x14ac:dyDescent="0.25">
      <c r="A47" s="39"/>
      <c r="B47" s="3">
        <v>17</v>
      </c>
      <c r="C47" s="2" t="s">
        <v>48</v>
      </c>
      <c r="D47" s="2">
        <v>3</v>
      </c>
      <c r="E47" s="2" t="s">
        <v>66</v>
      </c>
      <c r="F47" s="8">
        <f t="shared" si="0"/>
        <v>1</v>
      </c>
      <c r="G47" s="15">
        <v>1</v>
      </c>
    </row>
    <row r="48" spans="1:7" ht="39.950000000000003" customHeight="1" x14ac:dyDescent="0.25">
      <c r="A48" s="39"/>
      <c r="B48" s="3">
        <v>18</v>
      </c>
      <c r="C48" s="2" t="s">
        <v>49</v>
      </c>
      <c r="D48" s="2">
        <v>1</v>
      </c>
      <c r="E48" s="2" t="s">
        <v>65</v>
      </c>
      <c r="F48" s="8">
        <f t="shared" si="0"/>
        <v>1</v>
      </c>
      <c r="G48" s="15">
        <v>1</v>
      </c>
    </row>
    <row r="49" spans="1:7" ht="39.950000000000003" customHeight="1" x14ac:dyDescent="0.25">
      <c r="A49" s="39"/>
      <c r="B49" s="3">
        <v>18</v>
      </c>
      <c r="C49" s="2" t="s">
        <v>49</v>
      </c>
      <c r="D49" s="2">
        <v>2</v>
      </c>
      <c r="E49" s="2" t="s">
        <v>68</v>
      </c>
      <c r="F49" s="8">
        <f t="shared" si="0"/>
        <v>1</v>
      </c>
      <c r="G49" s="15">
        <v>1</v>
      </c>
    </row>
    <row r="50" spans="1:7" ht="39.950000000000003" customHeight="1" x14ac:dyDescent="0.25">
      <c r="A50" s="39"/>
      <c r="B50" s="3">
        <v>18</v>
      </c>
      <c r="C50" s="2" t="s">
        <v>49</v>
      </c>
      <c r="D50" s="2">
        <v>3</v>
      </c>
      <c r="E50" s="2" t="s">
        <v>66</v>
      </c>
      <c r="F50" s="8">
        <f t="shared" si="0"/>
        <v>1</v>
      </c>
      <c r="G50" s="15">
        <v>1</v>
      </c>
    </row>
    <row r="51" spans="1:7" x14ac:dyDescent="0.25">
      <c r="A51" s="24"/>
      <c r="B51" s="4"/>
      <c r="C51" s="24"/>
      <c r="D51" s="4"/>
      <c r="E51" s="24"/>
      <c r="F51" s="23">
        <f>SUBTOTAL(9,Tableau2[TOTAL
SPECIMENS/ECHANTILLONS])</f>
        <v>42</v>
      </c>
      <c r="G51" s="23">
        <f>SUBTOTAL(9,Tableau2[C.H.U. DE BREST])</f>
        <v>42</v>
      </c>
    </row>
  </sheetData>
  <sheetProtection algorithmName="SHA-512" hashValue="A8x0GyJ7ftUIS/6IAgxmqydcEU2/wIYjs0U5vil4XjaKfvm3gJW4Em7tdvj/i7OVFtt4apU+rzpKwDSNXTv4ug==" saltValue="lleSvffIYovWTZ0GIslG1w==" spinCount="100000" sheet="1" objects="1" scenarios="1" formatCells="0" formatColumns="0" formatRows="0" sort="0" autoFilter="0"/>
  <mergeCells count="5"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E26"/>
  <sheetViews>
    <sheetView showGridLines="0" zoomScale="85" zoomScaleNormal="85" workbookViewId="0">
      <pane ySplit="7" topLeftCell="A8" activePane="bottomLeft" state="frozen"/>
      <selection pane="bottomLeft" activeCell="D11" sqref="D11"/>
    </sheetView>
  </sheetViews>
  <sheetFormatPr baseColWidth="10" defaultRowHeight="15" outlineLevelCol="1" x14ac:dyDescent="0.25"/>
  <cols>
    <col min="1" max="1" width="30.7109375" style="37" customWidth="1" outlineLevel="1"/>
    <col min="2" max="2" width="9.7109375" style="1" bestFit="1" customWidth="1"/>
    <col min="3" max="3" width="60.7109375" style="37" customWidth="1"/>
    <col min="4" max="4" width="22.28515625" style="5" bestFit="1" customWidth="1"/>
    <col min="5" max="5" width="22.28515625" style="54" bestFit="1" customWidth="1"/>
    <col min="6" max="16384" width="11.42578125" style="1"/>
  </cols>
  <sheetData>
    <row r="1" spans="1:5" ht="26.25" x14ac:dyDescent="0.25">
      <c r="A1" s="59" t="s">
        <v>33</v>
      </c>
      <c r="B1" s="59"/>
      <c r="C1" s="59"/>
      <c r="D1" s="59"/>
      <c r="E1" s="59"/>
    </row>
    <row r="2" spans="1:5" ht="23.25" x14ac:dyDescent="0.25">
      <c r="A2" s="60" t="s">
        <v>17</v>
      </c>
      <c r="B2" s="60"/>
      <c r="C2" s="60"/>
      <c r="D2" s="60"/>
      <c r="E2" s="60"/>
    </row>
    <row r="3" spans="1:5" ht="15.75" x14ac:dyDescent="0.25">
      <c r="A3" s="57" t="s">
        <v>74</v>
      </c>
      <c r="B3" s="57"/>
      <c r="C3" s="57"/>
      <c r="D3" s="57"/>
      <c r="E3" s="57"/>
    </row>
    <row r="5" spans="1:5" s="20" customFormat="1" ht="15.75" x14ac:dyDescent="0.25">
      <c r="A5" s="61" t="s">
        <v>31</v>
      </c>
      <c r="B5" s="61"/>
      <c r="C5" s="61"/>
      <c r="D5" s="61"/>
      <c r="E5" s="61"/>
    </row>
    <row r="7" spans="1:5" s="24" customFormat="1" ht="45" x14ac:dyDescent="0.25">
      <c r="A7" s="33" t="s">
        <v>5</v>
      </c>
      <c r="B7" s="34" t="s">
        <v>0</v>
      </c>
      <c r="C7" s="34" t="s">
        <v>1</v>
      </c>
      <c r="D7" s="35" t="s">
        <v>4</v>
      </c>
      <c r="E7" s="50" t="s">
        <v>18</v>
      </c>
    </row>
    <row r="8" spans="1:5" ht="30" customHeight="1" x14ac:dyDescent="0.25">
      <c r="A8" s="39"/>
      <c r="B8" s="3">
        <v>1</v>
      </c>
      <c r="C8" s="2" t="s">
        <v>34</v>
      </c>
      <c r="D8" s="8">
        <f>SUMIFS(QUANTITES!F:F,QUANTITES!B:B,LOTS!B8)</f>
        <v>22</v>
      </c>
      <c r="E8" s="51">
        <f t="shared" ref="E8:E10" si="0">D8*4</f>
        <v>88</v>
      </c>
    </row>
    <row r="9" spans="1:5" ht="30" customHeight="1" x14ac:dyDescent="0.25">
      <c r="A9" s="39"/>
      <c r="B9" s="3">
        <v>2</v>
      </c>
      <c r="C9" s="2" t="s">
        <v>35</v>
      </c>
      <c r="D9" s="8">
        <f>SUMIFS(QUANTITES!F:F,QUANTITES!B:B,LOTS!B9)</f>
        <v>12368</v>
      </c>
      <c r="E9" s="51">
        <f t="shared" si="0"/>
        <v>49472</v>
      </c>
    </row>
    <row r="10" spans="1:5" ht="30" customHeight="1" x14ac:dyDescent="0.25">
      <c r="A10" s="40"/>
      <c r="B10" s="30">
        <v>3</v>
      </c>
      <c r="C10" s="31" t="s">
        <v>35</v>
      </c>
      <c r="D10" s="32">
        <f>SUMIFS(QUANTITES!F:F,QUANTITES!B:B,LOTS!B10)</f>
        <v>3492</v>
      </c>
      <c r="E10" s="52">
        <f t="shared" si="0"/>
        <v>13968</v>
      </c>
    </row>
    <row r="11" spans="1:5" s="4" customFormat="1" ht="30" customHeight="1" x14ac:dyDescent="0.25">
      <c r="A11" s="47"/>
      <c r="B11" s="48">
        <v>4</v>
      </c>
      <c r="C11" s="2" t="s">
        <v>36</v>
      </c>
      <c r="D11" s="8">
        <f>SUMIFS(QUANTITES!F:F,QUANTITES!B:B,LOTS!B11)</f>
        <v>3483</v>
      </c>
      <c r="E11" s="51">
        <f t="shared" ref="E11:E25" si="1">D11*4</f>
        <v>13932</v>
      </c>
    </row>
    <row r="12" spans="1:5" ht="30" customHeight="1" x14ac:dyDescent="0.25">
      <c r="A12" s="47"/>
      <c r="B12" s="48">
        <v>5</v>
      </c>
      <c r="C12" s="2" t="s">
        <v>37</v>
      </c>
      <c r="D12" s="8">
        <f>SUMIFS(QUANTITES!F:F,QUANTITES!B:B,LOTS!B12)</f>
        <v>3278</v>
      </c>
      <c r="E12" s="51">
        <f t="shared" si="1"/>
        <v>13112</v>
      </c>
    </row>
    <row r="13" spans="1:5" ht="30" customHeight="1" x14ac:dyDescent="0.25">
      <c r="A13" s="47"/>
      <c r="B13" s="48">
        <v>6</v>
      </c>
      <c r="C13" s="2" t="s">
        <v>38</v>
      </c>
      <c r="D13" s="8">
        <f>SUMIFS(QUANTITES!F:F,QUANTITES!B:B,LOTS!B13)</f>
        <v>8323</v>
      </c>
      <c r="E13" s="51">
        <f t="shared" si="1"/>
        <v>33292</v>
      </c>
    </row>
    <row r="14" spans="1:5" ht="30" customHeight="1" x14ac:dyDescent="0.25">
      <c r="A14" s="47"/>
      <c r="B14" s="48">
        <v>7</v>
      </c>
      <c r="C14" s="2" t="s">
        <v>39</v>
      </c>
      <c r="D14" s="8">
        <f>SUMIFS(QUANTITES!F:F,QUANTITES!B:B,LOTS!B14)</f>
        <v>253</v>
      </c>
      <c r="E14" s="51">
        <f t="shared" si="1"/>
        <v>1012</v>
      </c>
    </row>
    <row r="15" spans="1:5" ht="30" customHeight="1" x14ac:dyDescent="0.25">
      <c r="A15" s="47"/>
      <c r="B15" s="48">
        <v>8</v>
      </c>
      <c r="C15" s="2" t="s">
        <v>40</v>
      </c>
      <c r="D15" s="8">
        <f>SUMIFS(QUANTITES!F:F,QUANTITES!B:B,LOTS!B15)</f>
        <v>4109</v>
      </c>
      <c r="E15" s="51">
        <f t="shared" si="1"/>
        <v>16436</v>
      </c>
    </row>
    <row r="16" spans="1:5" ht="30" customHeight="1" x14ac:dyDescent="0.25">
      <c r="A16" s="47"/>
      <c r="B16" s="48">
        <v>9</v>
      </c>
      <c r="C16" s="2" t="s">
        <v>40</v>
      </c>
      <c r="D16" s="8">
        <f>SUMIFS(QUANTITES!F:F,QUANTITES!B:B,LOTS!B16)</f>
        <v>6169</v>
      </c>
      <c r="E16" s="51">
        <f t="shared" si="1"/>
        <v>24676</v>
      </c>
    </row>
    <row r="17" spans="1:5" ht="30" customHeight="1" x14ac:dyDescent="0.25">
      <c r="A17" s="47"/>
      <c r="B17" s="48">
        <v>10</v>
      </c>
      <c r="C17" s="2" t="s">
        <v>41</v>
      </c>
      <c r="D17" s="8">
        <f>SUMIFS(QUANTITES!F:F,QUANTITES!B:B,LOTS!B17)</f>
        <v>62</v>
      </c>
      <c r="E17" s="51">
        <f t="shared" si="1"/>
        <v>248</v>
      </c>
    </row>
    <row r="18" spans="1:5" ht="30" customHeight="1" x14ac:dyDescent="0.25">
      <c r="A18" s="47"/>
      <c r="B18" s="48">
        <v>11</v>
      </c>
      <c r="C18" s="2" t="s">
        <v>42</v>
      </c>
      <c r="D18" s="8">
        <f>SUMIFS(QUANTITES!F:F,QUANTITES!B:B,LOTS!B18)</f>
        <v>4077</v>
      </c>
      <c r="E18" s="51">
        <f t="shared" si="1"/>
        <v>16308</v>
      </c>
    </row>
    <row r="19" spans="1:5" ht="30" customHeight="1" x14ac:dyDescent="0.25">
      <c r="A19" s="47"/>
      <c r="B19" s="48">
        <v>12</v>
      </c>
      <c r="C19" s="2" t="s">
        <v>43</v>
      </c>
      <c r="D19" s="8">
        <f>SUMIFS(QUANTITES!F:F,QUANTITES!B:B,LOTS!B19)</f>
        <v>2141</v>
      </c>
      <c r="E19" s="51">
        <f t="shared" si="1"/>
        <v>8564</v>
      </c>
    </row>
    <row r="20" spans="1:5" ht="30" customHeight="1" x14ac:dyDescent="0.25">
      <c r="A20" s="47"/>
      <c r="B20" s="48">
        <v>13</v>
      </c>
      <c r="C20" s="2" t="s">
        <v>44</v>
      </c>
      <c r="D20" s="8">
        <f>SUMIFS(QUANTITES!F:F,QUANTITES!B:B,LOTS!B20)</f>
        <v>146</v>
      </c>
      <c r="E20" s="51">
        <f t="shared" si="1"/>
        <v>584</v>
      </c>
    </row>
    <row r="21" spans="1:5" ht="30" customHeight="1" x14ac:dyDescent="0.25">
      <c r="A21" s="47"/>
      <c r="B21" s="48">
        <v>14</v>
      </c>
      <c r="C21" s="2" t="s">
        <v>45</v>
      </c>
      <c r="D21" s="8">
        <f>SUMIFS(QUANTITES!F:F,QUANTITES!B:B,LOTS!B21)</f>
        <v>2</v>
      </c>
      <c r="E21" s="51">
        <f t="shared" si="1"/>
        <v>8</v>
      </c>
    </row>
    <row r="22" spans="1:5" ht="30" customHeight="1" x14ac:dyDescent="0.25">
      <c r="A22" s="47"/>
      <c r="B22" s="48">
        <v>15</v>
      </c>
      <c r="C22" s="2" t="s">
        <v>46</v>
      </c>
      <c r="D22" s="8">
        <f>SUMIFS(QUANTITES!F:F,QUANTITES!B:B,LOTS!B22)</f>
        <v>1177</v>
      </c>
      <c r="E22" s="51">
        <f t="shared" si="1"/>
        <v>4708</v>
      </c>
    </row>
    <row r="23" spans="1:5" ht="30" customHeight="1" x14ac:dyDescent="0.25">
      <c r="A23" s="47"/>
      <c r="B23" s="48">
        <v>16</v>
      </c>
      <c r="C23" s="2" t="s">
        <v>47</v>
      </c>
      <c r="D23" s="8">
        <f>SUMIFS(QUANTITES!F:F,QUANTITES!B:B,LOTS!B23)</f>
        <v>1</v>
      </c>
      <c r="E23" s="51">
        <f t="shared" si="1"/>
        <v>4</v>
      </c>
    </row>
    <row r="24" spans="1:5" ht="30" customHeight="1" x14ac:dyDescent="0.25">
      <c r="A24" s="47"/>
      <c r="B24" s="48">
        <v>17</v>
      </c>
      <c r="C24" s="2" t="s">
        <v>48</v>
      </c>
      <c r="D24" s="8">
        <f>SUMIFS(QUANTITES!F:F,QUANTITES!B:B,LOTS!B24)</f>
        <v>1853</v>
      </c>
      <c r="E24" s="51">
        <f t="shared" si="1"/>
        <v>7412</v>
      </c>
    </row>
    <row r="25" spans="1:5" ht="30" customHeight="1" x14ac:dyDescent="0.25">
      <c r="A25" s="47"/>
      <c r="B25" s="48">
        <v>18</v>
      </c>
      <c r="C25" s="2" t="s">
        <v>49</v>
      </c>
      <c r="D25" s="8">
        <f>SUMIFS(QUANTITES!F:F,QUANTITES!B:B,LOTS!B25)</f>
        <v>669</v>
      </c>
      <c r="E25" s="51">
        <f t="shared" si="1"/>
        <v>2676</v>
      </c>
    </row>
    <row r="26" spans="1:5" x14ac:dyDescent="0.25">
      <c r="A26" s="24"/>
      <c r="B26" s="4"/>
      <c r="C26" s="24"/>
      <c r="D26" s="23">
        <f>SUBTOTAL(9,Tableau3[QUANTITE TOTALE
ESTIMATIVE])</f>
        <v>51625</v>
      </c>
      <c r="E26" s="53">
        <f>SUBTOTAL(9,Tableau3[QUANTITE TOTALE
MAXIMALE
(coefficient 4)])</f>
        <v>206500</v>
      </c>
    </row>
  </sheetData>
  <sheetProtection algorithmName="SHA-512" hashValue="PMniaFQTGKkOWPvnL/M+N5EkFEP6rrhC4tFtmlD+cgYEBEz/hWiLrG0vRWO+2b93/iuSMhm/0CTRgIxnD2BU7A==" saltValue="3aGNji55HrbAkB372u+ndw==" spinCount="100000" sheet="1" objects="1" scenarios="1" formatCells="0" formatColumns="0" formatRows="0" sort="0" autoFilter="0"/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2024-02-09T14:37:26Z</cp:lastPrinted>
  <dcterms:created xsi:type="dcterms:W3CDTF">2023-01-25T10:16:38Z</dcterms:created>
  <dcterms:modified xsi:type="dcterms:W3CDTF">2025-07-04T15:41:59Z</dcterms:modified>
</cp:coreProperties>
</file>